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dernikov\Desktop\Ведерников\Прайсы\ФХ\октябрь\"/>
    </mc:Choice>
  </mc:AlternateContent>
  <bookViews>
    <workbookView xWindow="120" yWindow="915" windowWidth="19440" windowHeight="10530"/>
  </bookViews>
  <sheets>
    <sheet name="ВСЕ" sheetId="1" r:id="rId1"/>
    <sheet name="Лист1" sheetId="2" r:id="rId2"/>
  </sheets>
  <definedNames>
    <definedName name="_xlnm.Print_Area" localSheetId="0">ВСЕ!$A$1:$N$268</definedName>
  </definedNames>
  <calcPr calcId="152511"/>
</workbook>
</file>

<file path=xl/calcChain.xml><?xml version="1.0" encoding="utf-8"?>
<calcChain xmlns="http://schemas.openxmlformats.org/spreadsheetml/2006/main">
  <c r="K71" i="1" l="1"/>
  <c r="I40" i="1"/>
  <c r="E8" i="1" l="1"/>
  <c r="K68" i="1" l="1"/>
  <c r="I145" i="1" l="1"/>
  <c r="F145" i="1"/>
  <c r="I144" i="1"/>
  <c r="F144" i="1"/>
  <c r="I146" i="1"/>
  <c r="F146" i="1"/>
  <c r="F106" i="1" l="1"/>
  <c r="G106" i="1"/>
  <c r="I106" i="1"/>
  <c r="E106" i="1"/>
  <c r="F105" i="1"/>
  <c r="G105" i="1"/>
  <c r="I105" i="1"/>
  <c r="E105" i="1"/>
  <c r="F104" i="1"/>
  <c r="G104" i="1"/>
  <c r="I104" i="1"/>
  <c r="E104" i="1"/>
  <c r="F103" i="1"/>
  <c r="G103" i="1"/>
  <c r="I103" i="1"/>
  <c r="E103" i="1"/>
  <c r="F102" i="1"/>
  <c r="G102" i="1"/>
  <c r="I102" i="1"/>
  <c r="E102" i="1"/>
  <c r="F101" i="1"/>
  <c r="G101" i="1"/>
  <c r="I101" i="1"/>
  <c r="E101" i="1"/>
  <c r="F100" i="1"/>
  <c r="G100" i="1"/>
  <c r="I100" i="1"/>
  <c r="E100" i="1"/>
  <c r="F99" i="1"/>
  <c r="G99" i="1"/>
  <c r="I99" i="1"/>
  <c r="E99" i="1"/>
  <c r="F98" i="1"/>
  <c r="G98" i="1"/>
  <c r="I98" i="1"/>
  <c r="E98" i="1"/>
  <c r="F97" i="1"/>
  <c r="G97" i="1"/>
  <c r="I97" i="1"/>
  <c r="E97" i="1"/>
  <c r="F96" i="1"/>
  <c r="G96" i="1"/>
  <c r="I96" i="1"/>
  <c r="E96" i="1"/>
  <c r="F95" i="1"/>
  <c r="G95" i="1"/>
  <c r="I95" i="1"/>
  <c r="E95" i="1"/>
  <c r="I90" i="1"/>
  <c r="I89" i="1"/>
  <c r="F94" i="1"/>
  <c r="G94" i="1"/>
  <c r="I94" i="1"/>
  <c r="E94" i="1"/>
  <c r="F93" i="1"/>
  <c r="G93" i="1"/>
  <c r="I93" i="1"/>
  <c r="E93" i="1"/>
  <c r="F92" i="1"/>
  <c r="G92" i="1"/>
  <c r="I92" i="1"/>
  <c r="E92" i="1"/>
  <c r="F91" i="1"/>
  <c r="G91" i="1"/>
  <c r="I91" i="1"/>
  <c r="E91" i="1"/>
  <c r="F90" i="1"/>
  <c r="G90" i="1"/>
  <c r="E90" i="1"/>
  <c r="E89" i="1"/>
  <c r="F89" i="1"/>
  <c r="G89" i="1"/>
  <c r="M71" i="1" l="1"/>
  <c r="J71" i="1"/>
  <c r="H71" i="1"/>
  <c r="L71" i="1"/>
  <c r="I71" i="1"/>
  <c r="N68" i="1"/>
  <c r="I69" i="1"/>
  <c r="J69" i="1"/>
  <c r="K69" i="1"/>
  <c r="L69" i="1"/>
  <c r="M69" i="1"/>
  <c r="I68" i="1"/>
  <c r="J68" i="1"/>
  <c r="L68" i="1"/>
  <c r="M68" i="1"/>
  <c r="I67" i="1"/>
  <c r="J67" i="1"/>
  <c r="K67" i="1"/>
  <c r="L67" i="1"/>
  <c r="M67" i="1"/>
  <c r="I66" i="1"/>
  <c r="J66" i="1"/>
  <c r="K66" i="1"/>
  <c r="L66" i="1"/>
  <c r="M66" i="1"/>
  <c r="I65" i="1"/>
  <c r="J65" i="1"/>
  <c r="K65" i="1"/>
  <c r="L65" i="1"/>
  <c r="M65" i="1"/>
  <c r="I64" i="1"/>
  <c r="J64" i="1"/>
  <c r="K64" i="1"/>
  <c r="L64" i="1"/>
  <c r="M64" i="1"/>
  <c r="I63" i="1"/>
  <c r="J63" i="1"/>
  <c r="K63" i="1"/>
  <c r="L63" i="1"/>
  <c r="M63" i="1"/>
  <c r="H69" i="1"/>
  <c r="H68" i="1"/>
  <c r="H67" i="1"/>
  <c r="H66" i="1"/>
  <c r="H65" i="1"/>
  <c r="H64" i="1"/>
  <c r="H63" i="1"/>
  <c r="H48" i="1"/>
  <c r="J48" i="1"/>
  <c r="I48" i="1"/>
  <c r="E22" i="1"/>
  <c r="F22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46" i="1"/>
  <c r="F46" i="1"/>
  <c r="G46" i="1"/>
  <c r="E45" i="1"/>
  <c r="F45" i="1"/>
  <c r="G45" i="1"/>
  <c r="E44" i="1"/>
  <c r="F44" i="1"/>
  <c r="G44" i="1"/>
  <c r="E43" i="1"/>
  <c r="F43" i="1"/>
  <c r="G43" i="1"/>
  <c r="E42" i="1"/>
  <c r="F42" i="1"/>
  <c r="G42" i="1"/>
  <c r="E41" i="1"/>
  <c r="F41" i="1"/>
  <c r="G41" i="1"/>
  <c r="E40" i="1"/>
  <c r="F40" i="1"/>
  <c r="G40" i="1"/>
  <c r="H2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J46" i="1" l="1"/>
  <c r="J45" i="1"/>
  <c r="J44" i="1"/>
  <c r="J43" i="1"/>
  <c r="J42" i="1"/>
  <c r="J41" i="1"/>
  <c r="J40" i="1"/>
  <c r="I46" i="1"/>
  <c r="I45" i="1"/>
  <c r="I44" i="1"/>
  <c r="I43" i="1"/>
  <c r="I42" i="1"/>
  <c r="I41" i="1"/>
  <c r="H46" i="1"/>
  <c r="H45" i="1"/>
  <c r="H44" i="1"/>
  <c r="H43" i="1"/>
  <c r="H42" i="1"/>
  <c r="H41" i="1"/>
  <c r="H40" i="1"/>
</calcChain>
</file>

<file path=xl/sharedStrings.xml><?xml version="1.0" encoding="utf-8"?>
<sst xmlns="http://schemas.openxmlformats.org/spreadsheetml/2006/main" count="648" uniqueCount="252">
  <si>
    <t>МЕТАЛЛОЧЕРЕПИЦА И ДОБОРНЫЕ ЭЛЕМЕНТЫ ДЛЯ КРОВЛИ</t>
  </si>
  <si>
    <t>№</t>
  </si>
  <si>
    <t>Тип покрытия</t>
  </si>
  <si>
    <t>ПРЕМИУМ</t>
  </si>
  <si>
    <t>СТАНДАРТ</t>
  </si>
  <si>
    <t xml:space="preserve">Наименование продукции </t>
  </si>
  <si>
    <t>Ширина листа рабочая/
полная, мм</t>
  </si>
  <si>
    <t>Единица изм.</t>
  </si>
  <si>
    <t xml:space="preserve">SALAMANDER </t>
  </si>
  <si>
    <t>SUNMATT</t>
  </si>
  <si>
    <t>ПОЛИЭСТЕР</t>
  </si>
  <si>
    <t>Уровень покрытия, мкм</t>
  </si>
  <si>
    <t>Толщина металла, мм</t>
  </si>
  <si>
    <t>Срок гарантии, лет</t>
  </si>
  <si>
    <t>20*</t>
  </si>
  <si>
    <t>10*</t>
  </si>
  <si>
    <t>1100/1180</t>
  </si>
  <si>
    <t>м.кв</t>
  </si>
  <si>
    <t xml:space="preserve"> - </t>
  </si>
  <si>
    <t>шт</t>
  </si>
  <si>
    <t xml:space="preserve">Нестандартный элемент </t>
  </si>
  <si>
    <t>Планка снегозадержателя</t>
  </si>
  <si>
    <t>Саморезы 4.8х28(29) С РЕЗ.ПРОКЛ ЦВЕТ</t>
  </si>
  <si>
    <t>Тшт</t>
  </si>
  <si>
    <t>Саморезы 4.8х35 С РЕЗ.ПРОКЛ ЦВЕТ</t>
  </si>
  <si>
    <t>Саморезы 4.8х70 С РЕЗ.ПРОКЛ ЦВЕТ</t>
  </si>
  <si>
    <t>Пленка защитная 1250мм</t>
  </si>
  <si>
    <t>-</t>
  </si>
  <si>
    <t>Примечание:</t>
  </si>
  <si>
    <t>Цвета полиэстера:</t>
  </si>
  <si>
    <t>Цена в рублях (включая НДС)</t>
  </si>
  <si>
    <t>МIN длина листа - 0,5 м; МAX длина листа - 8,0 м</t>
  </si>
  <si>
    <t>*Расширенная гарантия от Сталепромышленной компании</t>
  </si>
  <si>
    <t>ПРОФИЛИРОВАННЫЙ И ПЛОСКИЙ ЛИСТ С ПОЛИМЕРНЫМ ПОКРЫТИЕМ</t>
  </si>
  <si>
    <t>БРЕВНО
КАМЕНЬ
КИРПИЧ</t>
  </si>
  <si>
    <t xml:space="preserve">Профнастил С8-1150 </t>
  </si>
  <si>
    <t>1150/1200</t>
  </si>
  <si>
    <t>Профнастил С10-1130</t>
  </si>
  <si>
    <t xml:space="preserve">1130/1155 </t>
  </si>
  <si>
    <t>Профнастил СП20-1100</t>
  </si>
  <si>
    <t>1100/1150</t>
  </si>
  <si>
    <t>Профнастил С21-1000</t>
  </si>
  <si>
    <t>1000/1051</t>
  </si>
  <si>
    <t>Профнастил НС35-1000</t>
  </si>
  <si>
    <t>1000/1060</t>
  </si>
  <si>
    <t>Профнастил С44-1000</t>
  </si>
  <si>
    <t>1000/1047</t>
  </si>
  <si>
    <t>Профнастил Н60-845</t>
  </si>
  <si>
    <t>845/902</t>
  </si>
  <si>
    <t>ПрофнастилН75-750</t>
  </si>
  <si>
    <t>750/800</t>
  </si>
  <si>
    <t xml:space="preserve">Лист плоский </t>
  </si>
  <si>
    <t>Саморезы 5.5х19 по металлу С РЕЗ.ПРОКЛ ЦВЕТ</t>
  </si>
  <si>
    <t>тыс.шт</t>
  </si>
  <si>
    <t>МIN длина листа - 0,5 м; МAX длина листа - 12,0 м;  Шаг (кратность)-5см</t>
  </si>
  <si>
    <t>Лист пофилированный  по ГОСТ 24045-94, ТУ1120-002-77148144-2005.</t>
  </si>
  <si>
    <t>ПРОФИЛИРОВАННЫЙ И ПЛОСКИЙ ЛИСТ  ОЦИНКОВАННЫЙ</t>
  </si>
  <si>
    <t>Наименование продукции</t>
  </si>
  <si>
    <t>Ширина листа, мм</t>
  </si>
  <si>
    <t>Цинк</t>
  </si>
  <si>
    <t>Саморезы 5.5х19 по металлу С РЕЗ.ПРОКЛ ОЦ</t>
  </si>
  <si>
    <t>Саморезы 4.8х28(29) С РЕЗ.ПРОКЛ ОЦ</t>
  </si>
  <si>
    <t>Саморезы 4.8х35 С РЕЗ.ПРОКЛ ОЦ</t>
  </si>
  <si>
    <t>МЕТАЛЛИЧЕСКИЙ САЙДИНГ И ДОБОРНЫЕ ЭЛЕМЕНТЫ ДЛЯ ФАСАДОВ</t>
  </si>
  <si>
    <r>
      <t xml:space="preserve">Металлический сайдинг </t>
    </r>
    <r>
      <rPr>
        <b/>
        <i/>
        <sz val="13"/>
        <color theme="1"/>
        <rFont val="Calibri"/>
        <family val="2"/>
        <charset val="204"/>
        <scheme val="minor"/>
      </rPr>
      <t>Корабельная доска</t>
    </r>
  </si>
  <si>
    <t>228/255</t>
  </si>
  <si>
    <r>
      <t xml:space="preserve">Металлический сайдинг </t>
    </r>
    <r>
      <rPr>
        <b/>
        <i/>
        <sz val="13"/>
        <color theme="1"/>
        <rFont val="Calibri"/>
        <family val="2"/>
        <charset val="204"/>
        <scheme val="minor"/>
      </rPr>
      <t>БРЕВНО</t>
    </r>
  </si>
  <si>
    <t>330/354</t>
  </si>
  <si>
    <t>Планка начальная сайдинга 10 20 10</t>
  </si>
  <si>
    <t>Планка начальная Бревно 70 10</t>
  </si>
  <si>
    <t>Водоотлив верхний 40 40 40</t>
  </si>
  <si>
    <t>Планка откосная 50 100</t>
  </si>
  <si>
    <t>Планка откосная 50 150</t>
  </si>
  <si>
    <t>Планка уголка наружного 50 50</t>
  </si>
  <si>
    <t>Планка уголка внутреннего 50 50</t>
  </si>
  <si>
    <t>Угол наружный 75 75</t>
  </si>
  <si>
    <t>Угол внутренний 75 75</t>
  </si>
  <si>
    <t>Комплектующие нестандартных размеров</t>
  </si>
  <si>
    <t>кв.м</t>
  </si>
  <si>
    <t>МIN длина листа - 0,5 м; МAX длина листа - 8,0 м;  Шаг (кратность)-5см</t>
  </si>
  <si>
    <t>МAX длина листа Фасадной панели - 3м.</t>
  </si>
  <si>
    <t>ПРОФИЛИ ДЛЯ ГКЛ</t>
  </si>
  <si>
    <t>Размер</t>
  </si>
  <si>
    <t>Количество шт в пачке</t>
  </si>
  <si>
    <t>ЦИНК</t>
  </si>
  <si>
    <t>Профиль потолочный направляющий</t>
  </si>
  <si>
    <t>ППН 27х28</t>
  </si>
  <si>
    <t xml:space="preserve">Профиль потолочный </t>
  </si>
  <si>
    <t>ПП 60х27</t>
  </si>
  <si>
    <t>Профиль направляющий</t>
  </si>
  <si>
    <t>ПН 50х40</t>
  </si>
  <si>
    <t>ПН 75х40</t>
  </si>
  <si>
    <t>ПН 100х40</t>
  </si>
  <si>
    <t>Профиль стоечный</t>
  </si>
  <si>
    <t>ПС 50х50</t>
  </si>
  <si>
    <t>ПС 75х50</t>
  </si>
  <si>
    <t>ПС 100х50</t>
  </si>
  <si>
    <t>Подвес прямой большой</t>
  </si>
  <si>
    <t>Подвес прямой малый</t>
  </si>
  <si>
    <t xml:space="preserve">Соединитель одноуровневый </t>
  </si>
  <si>
    <t>Профиль  маячковый</t>
  </si>
  <si>
    <t>ПМ 6</t>
  </si>
  <si>
    <t>ПМ 10</t>
  </si>
  <si>
    <t xml:space="preserve">Профиль  угловой </t>
  </si>
  <si>
    <t>ПУ 25х25</t>
  </si>
  <si>
    <t>Стандартная длина профиля 3 метра</t>
  </si>
  <si>
    <t>По согласованию возможна другая длина</t>
  </si>
  <si>
    <t>Профиль производится по ТУ 1120-001-77148144-2005</t>
  </si>
  <si>
    <t>Объем отгрузки от 1 пачки</t>
  </si>
  <si>
    <t>ПРОФИЛИ ДЛЯ ВЕНТИЛИРУЕМЫХ ФАСАДОВ</t>
  </si>
  <si>
    <t>Профиль вертикальный основной (П-200)</t>
  </si>
  <si>
    <t>65х21.5х20</t>
  </si>
  <si>
    <t>80х21.5х20</t>
  </si>
  <si>
    <t>Профиль вертикальный промежуточный (П-201)</t>
  </si>
  <si>
    <t>40х21.5х20</t>
  </si>
  <si>
    <t>Профиль горизонтальный основной (К-81)</t>
  </si>
  <si>
    <t>40х40</t>
  </si>
  <si>
    <t>50х50</t>
  </si>
  <si>
    <t xml:space="preserve">Крепление стеновое </t>
  </si>
  <si>
    <t>50х50х50</t>
  </si>
  <si>
    <t>100х50х50</t>
  </si>
  <si>
    <t>150х50х50</t>
  </si>
  <si>
    <t>200х50х50</t>
  </si>
  <si>
    <t>ВОДОСТОЧНЫЕ СИСТЕМЫ</t>
  </si>
  <si>
    <t>Водосточная система GrandLine</t>
  </si>
  <si>
    <t>Цена</t>
  </si>
  <si>
    <t>Полукруглый желоб, 3м</t>
  </si>
  <si>
    <t>D125/D90</t>
  </si>
  <si>
    <t>Соединитель желоба</t>
  </si>
  <si>
    <t>Заглушка желоба</t>
  </si>
  <si>
    <t>Угол желоба,  внутр.90°</t>
  </si>
  <si>
    <t>Угол желоба,  внеш. 90°</t>
  </si>
  <si>
    <t>Угол желоба,  внутр. 135°</t>
  </si>
  <si>
    <t>Угол желоба,  внеш. 135°</t>
  </si>
  <si>
    <t>Воронка</t>
  </si>
  <si>
    <t>Воронка водосборная</t>
  </si>
  <si>
    <t>Крюк длинный</t>
  </si>
  <si>
    <t>Крюк короткий</t>
  </si>
  <si>
    <t>Кргулая труба, 3м</t>
  </si>
  <si>
    <t>Круглая труба соединит.,  1м</t>
  </si>
  <si>
    <t>Колено 60°</t>
  </si>
  <si>
    <t>Колено стока</t>
  </si>
  <si>
    <t>Кронштейн трубы (на кирпич)</t>
  </si>
  <si>
    <t>Кронштейн трубы (на дерево)</t>
  </si>
  <si>
    <t>D90 - диаметр трубы, D125 - диаметр желоба</t>
  </si>
  <si>
    <t>D100 - диаметр трубы, D150 - диаметр желоба</t>
  </si>
  <si>
    <t>Цвета GrandLine</t>
  </si>
  <si>
    <t>Уплотнитель универсальный</t>
  </si>
  <si>
    <t>2000 мм</t>
  </si>
  <si>
    <t>2м</t>
  </si>
  <si>
    <t>3м</t>
  </si>
  <si>
    <t>Теплоизоляция ТЕПЛОKNAUF 37 коттедж</t>
  </si>
  <si>
    <t>Теплоизоляция ТЕПЛОKNAUF 40 дом</t>
  </si>
  <si>
    <t>СОПУТСТВУЮЩИЕ ТОВАРЫ</t>
  </si>
  <si>
    <t>м3</t>
  </si>
  <si>
    <t>рул</t>
  </si>
  <si>
    <t>1.6х43.75</t>
  </si>
  <si>
    <r>
      <t xml:space="preserve">Металлочерепица </t>
    </r>
    <r>
      <rPr>
        <b/>
        <sz val="13"/>
        <color theme="1"/>
        <rFont val="Calibri"/>
        <family val="2"/>
        <charset val="204"/>
        <scheme val="minor"/>
      </rPr>
      <t xml:space="preserve">МОНТЕРРЕЙ, РЕТРО, МАКСИ </t>
    </r>
  </si>
  <si>
    <t>Элементы безопасности кровли</t>
  </si>
  <si>
    <r>
      <t>Теплоизоляция ТЕПЛОKNAUF 37 коттедж</t>
    </r>
    <r>
      <rPr>
        <i/>
        <sz val="15"/>
        <color theme="1"/>
        <rFont val="Calibri"/>
        <family val="2"/>
        <charset val="204"/>
        <scheme val="minor"/>
      </rPr>
      <t xml:space="preserve"> рулон</t>
    </r>
  </si>
  <si>
    <r>
      <t xml:space="preserve">Теплоизоляция ТЕПЛОKNAUF 44 дача </t>
    </r>
    <r>
      <rPr>
        <i/>
        <sz val="15"/>
        <color theme="1"/>
        <rFont val="Calibri"/>
        <family val="2"/>
        <charset val="204"/>
        <scheme val="minor"/>
      </rPr>
      <t>рулон</t>
    </r>
  </si>
  <si>
    <t>Снегозадержатель BORGE трубчатый ЦВ</t>
  </si>
  <si>
    <t>Кровельные акссесуары</t>
  </si>
  <si>
    <t>Лестница BORGE кровельнвая ЦВ</t>
  </si>
  <si>
    <t>Лестница BORGE фасадная ЦВ</t>
  </si>
  <si>
    <t>Теплоизоляция</t>
  </si>
  <si>
    <t>Гидро, пароизоляция</t>
  </si>
  <si>
    <t>Гидроизоляция Изоспан А</t>
  </si>
  <si>
    <t>Гидроизоляция Изоспан АМ (мембрана)</t>
  </si>
  <si>
    <t>Пароизоляция Изоспан В</t>
  </si>
  <si>
    <t>Гидропароизоляция Изоспан D</t>
  </si>
  <si>
    <t>Лист профилированный  по ТУ1120-002-77148144-2005.</t>
  </si>
  <si>
    <t>Лист профилированный  по ГОСТ 24045-94, ТУ1120-002-77148144-2005.</t>
  </si>
  <si>
    <t>Лист профилированный  по ГОСТ 24045-94, ТУ1120-005-77148144-2005.</t>
  </si>
  <si>
    <t>Планка конька плоского 150х150х2500</t>
  </si>
  <si>
    <t>Планка конька плоского 190х190х2500</t>
  </si>
  <si>
    <t>Планка карнизная 100х65х2500</t>
  </si>
  <si>
    <t>Планка примыкания нижняя 122х250х2500</t>
  </si>
  <si>
    <t>Планка ендовы верхняя 86х80х2500</t>
  </si>
  <si>
    <t>Планка ендовы нижняя 298х298х2500</t>
  </si>
  <si>
    <t>Лист плоский со склада (2,5м)</t>
  </si>
  <si>
    <t>RAL1014(слоновая кость), RAL1015(светлая слоновая кость ),  RAL3003(рубиново красный), RAL3005(красное вино),  RAL3011(коричнево-красный), RAL5002(ультрамарин), RAL5005(синий),  RAL6002(зеленый лист), RAL6005(зеленый мох), RAL7004(серый), RAL8017(шоколад), RAL9002(серый белый), RAL9003(белый)</t>
  </si>
  <si>
    <t>Планка стыковочная 80 15 30 сложная</t>
  </si>
  <si>
    <t>Планка стыковочная Бревно 180 30 сложная</t>
  </si>
  <si>
    <t>Планка завершающая  65 45 сложная</t>
  </si>
  <si>
    <t>Угол наружный 80 15 30 сложный</t>
  </si>
  <si>
    <t>Угол наружный Бревно 80 30 30 сложный</t>
  </si>
  <si>
    <t>Эконом</t>
  </si>
  <si>
    <t>1008/24</t>
  </si>
  <si>
    <t>400/20</t>
  </si>
  <si>
    <t>450/18</t>
  </si>
  <si>
    <t>300/12</t>
  </si>
  <si>
    <t>240/12</t>
  </si>
  <si>
    <t>360/12</t>
  </si>
  <si>
    <t>180/12</t>
  </si>
  <si>
    <t>RAL 9003(белый), RAL 8017(шоколад)</t>
  </si>
  <si>
    <t>Уплотнитель BORGE универсальный 20х40</t>
  </si>
  <si>
    <t>ФЛЮГЕР BORGE 700 435</t>
  </si>
  <si>
    <t>Планка примыкания верхняя 145х250х2500</t>
  </si>
  <si>
    <t>Планка ветровой доски 100х150х2500</t>
  </si>
  <si>
    <t>Планка ендовы верхняя 190х190х2500</t>
  </si>
  <si>
    <t>Планка уголка наружнего 50х50х2500</t>
  </si>
  <si>
    <t>Планка уголка внутреннего 50х50х2500</t>
  </si>
  <si>
    <t>Планка уголка наружнего 75х75х2500</t>
  </si>
  <si>
    <t>Планка уголка внутреннего 75х75х2500</t>
  </si>
  <si>
    <t>Планка стыковочная 80 15</t>
  </si>
  <si>
    <t>Отлив оконный 180 20</t>
  </si>
  <si>
    <t>Угол внутренний 80 15 30 сложный тупой</t>
  </si>
  <si>
    <t>Угол внутренний Бревно 80 30 30 сложный тупой</t>
  </si>
  <si>
    <t xml:space="preserve">Саморезы 4.2х16 СВЕРЛО С ПРС-Ш </t>
  </si>
  <si>
    <t>1000х500х50</t>
  </si>
  <si>
    <t>Базальтовая теплоизоляция ПТ-200</t>
  </si>
  <si>
    <t>Базальтовая теплоизоляция ПТ-175</t>
  </si>
  <si>
    <t>Базальтовая теплоизоляция ПТ-150</t>
  </si>
  <si>
    <t>Базальтовая теплоизоляция Л-75</t>
  </si>
  <si>
    <t>Базальтовая теплоизоляция Л-50</t>
  </si>
  <si>
    <t>Базальтовая теплоизоляция Л-30</t>
  </si>
  <si>
    <t>область применение</t>
  </si>
  <si>
    <t xml:space="preserve">код товара </t>
  </si>
  <si>
    <t>геометрические размеры</t>
  </si>
  <si>
    <t>Количество в упаковке</t>
  </si>
  <si>
    <t>Цена с НДС, руб</t>
  </si>
  <si>
    <t>М2</t>
  </si>
  <si>
    <t>М3</t>
  </si>
  <si>
    <t>ТЕХНОПЛЕКС</t>
  </si>
  <si>
    <t>ТЕХНОПЛЕКС/TECHNOPLEX  группа горючести Г4 форма кромки : 30,40,50,100 мм-L, 20 мм-прямая</t>
  </si>
  <si>
    <t>розница, DIY</t>
  </si>
  <si>
    <t>ТЕХНОНИКОЛЬ XPS CARBON PROF</t>
  </si>
  <si>
    <t>XPS CARBON PROF 250 группа горючести Г 4 форма кромки: 30 мм-L, 20-мм-прямая</t>
  </si>
  <si>
    <t>Новое строительство ПГС, ремонты</t>
  </si>
  <si>
    <t>XPS CARBON PROF 300 группа горючести Г 4 прочность на сжатие 300 Кпа форма кромки: L (уступом)</t>
  </si>
  <si>
    <t xml:space="preserve">XPS CARBON PROF 300 PF группа горючести Г 3 прочность на сжатие 300 Кпа </t>
  </si>
  <si>
    <t>XPS CARBON PROF 250 SLORE Группа горючести Г4 прочность на сжатие- 250 Кпа</t>
  </si>
  <si>
    <t>обустройство уклонов плоских кровель</t>
  </si>
  <si>
    <t>3,4 % уклон (плита J)</t>
  </si>
  <si>
    <t>1,7 % уклон (плита А)</t>
  </si>
  <si>
    <t>3,4 % уклон (плита K)</t>
  </si>
  <si>
    <t>1,7 % уклон (плита B)</t>
  </si>
  <si>
    <t>8,3 % уклон (плита М)</t>
  </si>
  <si>
    <t>ТЕХНОНИКОЛЬ XPS CARBON SOLID</t>
  </si>
  <si>
    <t>XPS CARBON SOLID 500 группа горючести  Г4, прочность на сжатие 500 Кпа</t>
  </si>
  <si>
    <t>дорого, спец сооружение</t>
  </si>
  <si>
    <t>толщина
 мм</t>
  </si>
  <si>
    <t>Ширина
 мм</t>
  </si>
  <si>
    <t>Длина
 мм</t>
  </si>
  <si>
    <t>Плит
шт</t>
  </si>
  <si>
    <t>краски</t>
  </si>
  <si>
    <t>Грунт ГФ красно-коричневая</t>
  </si>
  <si>
    <t>25кг</t>
  </si>
  <si>
    <t>Грунт ГФ серый</t>
  </si>
  <si>
    <t>Эмаль ПФ-115 белая</t>
  </si>
  <si>
    <t>Эмаль ПФ-115 серая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</si>
</sst>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0_ ;\-#,##0.0000\ "/>
    <numFmt numFmtId="167" formatCode="0.000000"/>
    <numFmt numFmtId="168" formatCode="#,##0.000000"/>
    <numFmt numFmtId="169" formatCode="0.0000000"/>
    <numFmt numFmtId="170" formatCode="0.00000"/>
  </numFmts>
  <fonts count="4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5"/>
      <color theme="1"/>
      <name val="Calibri"/>
      <family val="2"/>
      <charset val="204"/>
      <scheme val="minor"/>
    </font>
    <font>
      <b/>
      <i/>
      <u/>
      <sz val="13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i/>
      <sz val="13"/>
      <color theme="1"/>
      <name val="Calibri"/>
      <family val="2"/>
      <charset val="204"/>
      <scheme val="minor"/>
    </font>
    <font>
      <b/>
      <u/>
      <sz val="13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sz val="10"/>
      <name val="Helv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name val="Arial Cyr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sz val="10"/>
      <color rgb="FF9C650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i/>
      <sz val="15"/>
      <color theme="1"/>
      <name val="Calibri"/>
      <family val="2"/>
      <charset val="204"/>
      <scheme val="minor"/>
    </font>
    <font>
      <sz val="13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3" fillId="0" borderId="0"/>
    <xf numFmtId="0" fontId="22" fillId="0" borderId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3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24" borderId="0" applyNumberFormat="0" applyBorder="0" applyAlignment="0" applyProtection="0"/>
    <xf numFmtId="0" fontId="24" fillId="28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  <xf numFmtId="0" fontId="24" fillId="25" borderId="0" applyNumberFormat="0" applyBorder="0" applyAlignment="0" applyProtection="0"/>
    <xf numFmtId="0" fontId="24" fillId="29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164" fontId="25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7" borderId="7" applyNumberFormat="0" applyAlignment="0" applyProtection="0"/>
    <xf numFmtId="0" fontId="34" fillId="4" borderId="0" applyNumberFormat="0" applyBorder="0" applyAlignment="0" applyProtection="0"/>
    <xf numFmtId="0" fontId="25" fillId="0" borderId="0"/>
    <xf numFmtId="0" fontId="35" fillId="0" borderId="0"/>
    <xf numFmtId="0" fontId="36" fillId="0" borderId="0"/>
    <xf numFmtId="0" fontId="23" fillId="0" borderId="0"/>
    <xf numFmtId="0" fontId="37" fillId="0" borderId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23" fillId="8" borderId="8" applyNumberFormat="0" applyFont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2" fillId="2" borderId="0" applyNumberFormat="0" applyBorder="0" applyAlignment="0" applyProtection="0"/>
  </cellStyleXfs>
  <cellXfs count="272">
    <xf numFmtId="0" fontId="0" fillId="0" borderId="0" xfId="0"/>
    <xf numFmtId="0" fontId="5" fillId="0" borderId="0" xfId="0" applyFont="1"/>
    <xf numFmtId="0" fontId="4" fillId="33" borderId="10" xfId="1" applyFont="1" applyFill="1" applyBorder="1" applyAlignment="1">
      <alignment horizontal="center" vertical="center"/>
    </xf>
    <xf numFmtId="0" fontId="1" fillId="33" borderId="10" xfId="1" applyFont="1" applyFill="1" applyBorder="1" applyAlignment="1">
      <alignment horizontal="center" vertical="center" wrapText="1"/>
    </xf>
    <xf numFmtId="0" fontId="4" fillId="33" borderId="10" xfId="1" applyFont="1" applyFill="1" applyBorder="1" applyAlignment="1">
      <alignment horizontal="left" vertical="center"/>
    </xf>
    <xf numFmtId="0" fontId="8" fillId="0" borderId="10" xfId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/>
    <xf numFmtId="0" fontId="8" fillId="0" borderId="10" xfId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/>
    <xf numFmtId="0" fontId="7" fillId="0" borderId="0" xfId="1" applyFont="1"/>
    <xf numFmtId="0" fontId="10" fillId="0" borderId="0" xfId="1" applyFont="1"/>
    <xf numFmtId="0" fontId="11" fillId="0" borderId="0" xfId="1" applyFont="1"/>
    <xf numFmtId="0" fontId="7" fillId="0" borderId="0" xfId="1" applyFont="1" applyAlignment="1">
      <alignment vertical="top" wrapText="1"/>
    </xf>
    <xf numFmtId="0" fontId="7" fillId="0" borderId="0" xfId="1" applyFont="1" applyAlignment="1"/>
    <xf numFmtId="0" fontId="12" fillId="33" borderId="10" xfId="1" applyFont="1" applyFill="1" applyBorder="1" applyAlignment="1">
      <alignment horizontal="center" vertical="center"/>
    </xf>
    <xf numFmtId="0" fontId="12" fillId="33" borderId="10" xfId="1" applyFont="1" applyFill="1" applyBorder="1" applyAlignment="1">
      <alignment horizontal="left" vertical="center"/>
    </xf>
    <xf numFmtId="0" fontId="13" fillId="0" borderId="10" xfId="1" applyFont="1" applyFill="1" applyBorder="1" applyAlignment="1">
      <alignment horizontal="center" vertical="center" wrapText="1"/>
    </xf>
    <xf numFmtId="0" fontId="13" fillId="0" borderId="10" xfId="1" applyFont="1" applyFill="1" applyBorder="1" applyAlignment="1">
      <alignment horizontal="left" vertical="center" wrapText="1"/>
    </xf>
    <xf numFmtId="0" fontId="13" fillId="0" borderId="10" xfId="1" applyFont="1" applyBorder="1" applyAlignment="1">
      <alignment horizontal="center" vertical="center"/>
    </xf>
    <xf numFmtId="0" fontId="13" fillId="0" borderId="0" xfId="0" applyFont="1"/>
    <xf numFmtId="0" fontId="7" fillId="0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14" fillId="0" borderId="0" xfId="1" applyFont="1"/>
    <xf numFmtId="0" fontId="11" fillId="0" borderId="0" xfId="1" applyFont="1" applyAlignment="1"/>
    <xf numFmtId="0" fontId="8" fillId="0" borderId="0" xfId="1" applyFont="1"/>
    <xf numFmtId="0" fontId="5" fillId="0" borderId="0" xfId="1" applyFont="1"/>
    <xf numFmtId="0" fontId="8" fillId="0" borderId="0" xfId="1" applyFont="1" applyAlignment="1"/>
    <xf numFmtId="0" fontId="4" fillId="33" borderId="10" xfId="1" applyFont="1" applyFill="1" applyBorder="1" applyAlignment="1">
      <alignment horizontal="center" vertical="center" wrapText="1"/>
    </xf>
    <xf numFmtId="0" fontId="15" fillId="0" borderId="0" xfId="0" applyFont="1"/>
    <xf numFmtId="0" fontId="12" fillId="33" borderId="10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15" fillId="0" borderId="10" xfId="1" applyFont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6" fillId="0" borderId="0" xfId="1" applyFont="1"/>
    <xf numFmtId="0" fontId="17" fillId="0" borderId="0" xfId="1" applyFont="1"/>
    <xf numFmtId="0" fontId="5" fillId="0" borderId="0" xfId="1" applyFont="1" applyAlignment="1"/>
    <xf numFmtId="0" fontId="6" fillId="33" borderId="10" xfId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19" fillId="0" borderId="0" xfId="1" applyFont="1"/>
    <xf numFmtId="0" fontId="20" fillId="33" borderId="10" xfId="0" applyFont="1" applyFill="1" applyBorder="1" applyAlignment="1">
      <alignment horizontal="center" vertical="center"/>
    </xf>
    <xf numFmtId="0" fontId="20" fillId="0" borderId="0" xfId="0" applyFont="1"/>
    <xf numFmtId="0" fontId="20" fillId="33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21" fillId="0" borderId="0" xfId="1" applyFont="1"/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5" fillId="0" borderId="10" xfId="0" applyFont="1" applyBorder="1" applyAlignment="1">
      <alignment horizontal="center"/>
    </xf>
    <xf numFmtId="0" fontId="13" fillId="0" borderId="0" xfId="0" applyFont="1" applyBorder="1"/>
    <xf numFmtId="3" fontId="13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8" fillId="0" borderId="0" xfId="1" applyFont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4" fillId="33" borderId="10" xfId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4" fillId="33" borderId="11" xfId="1" applyFont="1" applyFill="1" applyBorder="1" applyAlignment="1">
      <alignment vertical="center" wrapText="1"/>
    </xf>
    <xf numFmtId="0" fontId="4" fillId="33" borderId="12" xfId="1" applyFont="1" applyFill="1" applyBorder="1" applyAlignment="1">
      <alignment vertical="center" wrapText="1"/>
    </xf>
    <xf numFmtId="0" fontId="12" fillId="33" borderId="1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" fontId="13" fillId="0" borderId="10" xfId="1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/>
    <xf numFmtId="0" fontId="5" fillId="0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/>
    <xf numFmtId="0" fontId="7" fillId="0" borderId="10" xfId="0" applyFont="1" applyBorder="1"/>
    <xf numFmtId="0" fontId="44" fillId="0" borderId="10" xfId="0" applyFont="1" applyBorder="1" applyAlignment="1">
      <alignment horizontal="center" vertical="center"/>
    </xf>
    <xf numFmtId="0" fontId="46" fillId="0" borderId="40" xfId="0" applyFont="1" applyBorder="1"/>
    <xf numFmtId="0" fontId="46" fillId="0" borderId="41" xfId="0" applyFont="1" applyBorder="1"/>
    <xf numFmtId="0" fontId="48" fillId="0" borderId="37" xfId="0" applyFont="1" applyBorder="1" applyAlignment="1">
      <alignment horizontal="center"/>
    </xf>
    <xf numFmtId="0" fontId="48" fillId="0" borderId="38" xfId="0" applyFont="1" applyBorder="1" applyAlignment="1">
      <alignment horizontal="center" wrapText="1"/>
    </xf>
    <xf numFmtId="0" fontId="48" fillId="0" borderId="38" xfId="0" applyFont="1" applyBorder="1" applyAlignment="1">
      <alignment horizontal="center"/>
    </xf>
    <xf numFmtId="166" fontId="48" fillId="0" borderId="38" xfId="53" applyNumberFormat="1" applyFont="1" applyBorder="1" applyAlignment="1">
      <alignment horizontal="center"/>
    </xf>
    <xf numFmtId="167" fontId="48" fillId="0" borderId="38" xfId="0" applyNumberFormat="1" applyFont="1" applyBorder="1" applyAlignment="1">
      <alignment horizontal="center"/>
    </xf>
    <xf numFmtId="2" fontId="48" fillId="0" borderId="38" xfId="0" applyNumberFormat="1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168" fontId="48" fillId="0" borderId="10" xfId="0" applyNumberFormat="1" applyFont="1" applyBorder="1" applyAlignment="1">
      <alignment horizontal="center"/>
    </xf>
    <xf numFmtId="167" fontId="48" fillId="0" borderId="10" xfId="0" applyNumberFormat="1" applyFont="1" applyBorder="1" applyAlignment="1">
      <alignment horizontal="center"/>
    </xf>
    <xf numFmtId="2" fontId="48" fillId="0" borderId="10" xfId="0" applyNumberFormat="1" applyFont="1" applyBorder="1" applyAlignment="1">
      <alignment horizontal="center"/>
    </xf>
    <xf numFmtId="0" fontId="48" fillId="0" borderId="40" xfId="0" applyFont="1" applyBorder="1" applyAlignment="1">
      <alignment horizontal="center"/>
    </xf>
    <xf numFmtId="0" fontId="48" fillId="0" borderId="41" xfId="0" applyFont="1" applyBorder="1" applyAlignment="1">
      <alignment horizontal="center"/>
    </xf>
    <xf numFmtId="167" fontId="48" fillId="0" borderId="41" xfId="0" applyNumberFormat="1" applyFont="1" applyBorder="1" applyAlignment="1">
      <alignment horizontal="center"/>
    </xf>
    <xf numFmtId="2" fontId="48" fillId="0" borderId="41" xfId="0" applyNumberFormat="1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167" fontId="48" fillId="0" borderId="43" xfId="0" applyNumberFormat="1" applyFont="1" applyBorder="1" applyAlignment="1">
      <alignment horizontal="center"/>
    </xf>
    <xf numFmtId="2" fontId="48" fillId="0" borderId="37" xfId="0" applyNumberFormat="1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2" fontId="48" fillId="0" borderId="39" xfId="0" applyNumberFormat="1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167" fontId="48" fillId="0" borderId="14" xfId="0" applyNumberFormat="1" applyFont="1" applyBorder="1" applyAlignment="1">
      <alignment horizontal="center"/>
    </xf>
    <xf numFmtId="167" fontId="48" fillId="0" borderId="18" xfId="0" applyNumberFormat="1" applyFont="1" applyBorder="1" applyAlignment="1">
      <alignment horizontal="center"/>
    </xf>
    <xf numFmtId="2" fontId="48" fillId="0" borderId="44" xfId="0" applyNumberFormat="1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48" fillId="0" borderId="44" xfId="0" applyFont="1" applyBorder="1" applyAlignment="1">
      <alignment horizontal="center"/>
    </xf>
    <xf numFmtId="169" fontId="48" fillId="0" borderId="14" xfId="0" applyNumberFormat="1" applyFont="1" applyBorder="1" applyAlignment="1">
      <alignment horizontal="center"/>
    </xf>
    <xf numFmtId="2" fontId="48" fillId="0" borderId="14" xfId="0" applyNumberFormat="1" applyFont="1" applyBorder="1" applyAlignment="1">
      <alignment horizontal="center"/>
    </xf>
    <xf numFmtId="0" fontId="48" fillId="0" borderId="37" xfId="0" applyFont="1" applyBorder="1" applyAlignment="1">
      <alignment horizontal="center" wrapText="1"/>
    </xf>
    <xf numFmtId="167" fontId="48" fillId="0" borderId="38" xfId="0" applyNumberFormat="1" applyFont="1" applyBorder="1"/>
    <xf numFmtId="167" fontId="48" fillId="0" borderId="10" xfId="0" applyNumberFormat="1" applyFont="1" applyBorder="1"/>
    <xf numFmtId="170" fontId="48" fillId="0" borderId="10" xfId="0" applyNumberFormat="1" applyFont="1" applyBorder="1" applyAlignment="1">
      <alignment horizontal="center"/>
    </xf>
    <xf numFmtId="0" fontId="48" fillId="0" borderId="41" xfId="0" applyFont="1" applyBorder="1" applyAlignment="1">
      <alignment horizontal="center" wrapText="1"/>
    </xf>
    <xf numFmtId="0" fontId="48" fillId="0" borderId="10" xfId="0" applyFont="1" applyBorder="1"/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textRotation="90" wrapText="1"/>
    </xf>
    <xf numFmtId="0" fontId="46" fillId="0" borderId="31" xfId="0" applyFont="1" applyBorder="1" applyAlignment="1">
      <alignment horizontal="center" textRotation="90" wrapText="1"/>
    </xf>
    <xf numFmtId="0" fontId="46" fillId="0" borderId="34" xfId="0" applyFont="1" applyBorder="1" applyAlignment="1">
      <alignment horizontal="center" textRotation="90" wrapText="1"/>
    </xf>
    <xf numFmtId="0" fontId="47" fillId="0" borderId="28" xfId="0" applyFont="1" applyBorder="1" applyAlignment="1">
      <alignment horizontal="center"/>
    </xf>
    <xf numFmtId="0" fontId="47" fillId="0" borderId="2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6" fillId="0" borderId="27" xfId="0" applyFont="1" applyBorder="1" applyAlignment="1">
      <alignment horizontal="center" textRotation="90"/>
    </xf>
    <xf numFmtId="0" fontId="46" fillId="0" borderId="33" xfId="0" applyFont="1" applyBorder="1" applyAlignment="1">
      <alignment horizontal="center" textRotation="90"/>
    </xf>
    <xf numFmtId="0" fontId="46" fillId="0" borderId="36" xfId="0" applyFont="1" applyBorder="1" applyAlignment="1">
      <alignment horizontal="center" textRotation="90"/>
    </xf>
    <xf numFmtId="0" fontId="46" fillId="0" borderId="31" xfId="0" applyFont="1" applyBorder="1" applyAlignment="1">
      <alignment horizontal="center" textRotation="90"/>
    </xf>
    <xf numFmtId="0" fontId="46" fillId="0" borderId="27" xfId="0" applyFont="1" applyBorder="1" applyAlignment="1">
      <alignment horizontal="center" textRotation="90" wrapText="1"/>
    </xf>
    <xf numFmtId="0" fontId="46" fillId="0" borderId="33" xfId="0" applyFont="1" applyBorder="1" applyAlignment="1">
      <alignment horizontal="center" textRotation="90" wrapText="1"/>
    </xf>
    <xf numFmtId="0" fontId="46" fillId="0" borderId="36" xfId="0" applyFont="1" applyBorder="1" applyAlignment="1">
      <alignment horizontal="center" textRotation="90" wrapText="1"/>
    </xf>
    <xf numFmtId="0" fontId="45" fillId="33" borderId="25" xfId="0" applyFont="1" applyFill="1" applyBorder="1" applyAlignment="1">
      <alignment horizontal="center" wrapText="1"/>
    </xf>
    <xf numFmtId="0" fontId="45" fillId="33" borderId="26" xfId="0" applyFont="1" applyFill="1" applyBorder="1" applyAlignment="1">
      <alignment horizontal="center" wrapText="1"/>
    </xf>
    <xf numFmtId="0" fontId="45" fillId="33" borderId="31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0" fontId="45" fillId="33" borderId="34" xfId="0" applyFont="1" applyFill="1" applyBorder="1" applyAlignment="1">
      <alignment horizontal="center" wrapText="1"/>
    </xf>
    <xf numFmtId="0" fontId="45" fillId="33" borderId="35" xfId="0" applyFont="1" applyFill="1" applyBorder="1" applyAlignment="1">
      <alignment horizontal="center" wrapText="1"/>
    </xf>
    <xf numFmtId="0" fontId="48" fillId="33" borderId="27" xfId="0" applyFont="1" applyFill="1" applyBorder="1" applyAlignment="1">
      <alignment horizontal="center" textRotation="90"/>
    </xf>
    <xf numFmtId="0" fontId="48" fillId="33" borderId="33" xfId="0" applyFont="1" applyFill="1" applyBorder="1" applyAlignment="1">
      <alignment horizontal="center" textRotation="90"/>
    </xf>
    <xf numFmtId="0" fontId="48" fillId="33" borderId="36" xfId="0" applyFont="1" applyFill="1" applyBorder="1" applyAlignment="1">
      <alignment horizontal="center" textRotation="90"/>
    </xf>
    <xf numFmtId="0" fontId="48" fillId="33" borderId="27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/>
    </xf>
    <xf numFmtId="0" fontId="48" fillId="33" borderId="29" xfId="0" applyFont="1" applyFill="1" applyBorder="1" applyAlignment="1">
      <alignment horizontal="center"/>
    </xf>
    <xf numFmtId="0" fontId="48" fillId="33" borderId="30" xfId="0" applyFont="1" applyFill="1" applyBorder="1" applyAlignment="1">
      <alignment horizontal="center"/>
    </xf>
    <xf numFmtId="0" fontId="48" fillId="33" borderId="36" xfId="0" applyFont="1" applyFill="1" applyBorder="1" applyAlignment="1">
      <alignment horizontal="center"/>
    </xf>
    <xf numFmtId="0" fontId="48" fillId="33" borderId="2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6" fillId="33" borderId="14" xfId="1" applyFont="1" applyFill="1" applyBorder="1" applyAlignment="1">
      <alignment horizontal="center" vertical="center" wrapText="1"/>
    </xf>
    <xf numFmtId="0" fontId="6" fillId="33" borderId="15" xfId="1" applyFont="1" applyFill="1" applyBorder="1" applyAlignment="1">
      <alignment horizontal="center" vertical="center" wrapText="1"/>
    </xf>
    <xf numFmtId="0" fontId="6" fillId="33" borderId="16" xfId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left" vertical="center"/>
    </xf>
    <xf numFmtId="0" fontId="15" fillId="0" borderId="12" xfId="1" applyFont="1" applyFill="1" applyBorder="1" applyAlignment="1">
      <alignment horizontal="left" vertical="center"/>
    </xf>
    <xf numFmtId="0" fontId="15" fillId="0" borderId="13" xfId="1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33" borderId="14" xfId="1" applyFont="1" applyFill="1" applyBorder="1" applyAlignment="1">
      <alignment horizontal="center" vertical="center"/>
    </xf>
    <xf numFmtId="0" fontId="4" fillId="33" borderId="15" xfId="1" applyFont="1" applyFill="1" applyBorder="1" applyAlignment="1">
      <alignment horizontal="center" vertical="center"/>
    </xf>
    <xf numFmtId="0" fontId="4" fillId="33" borderId="16" xfId="1" applyFont="1" applyFill="1" applyBorder="1" applyAlignment="1">
      <alignment horizontal="center" vertical="center"/>
    </xf>
    <xf numFmtId="0" fontId="4" fillId="33" borderId="11" xfId="1" applyFont="1" applyFill="1" applyBorder="1" applyAlignment="1">
      <alignment horizontal="center" vertical="center"/>
    </xf>
    <xf numFmtId="0" fontId="4" fillId="33" borderId="12" xfId="1" applyFont="1" applyFill="1" applyBorder="1" applyAlignment="1">
      <alignment horizontal="center" vertical="center"/>
    </xf>
    <xf numFmtId="0" fontId="4" fillId="33" borderId="13" xfId="1" applyFont="1" applyFill="1" applyBorder="1" applyAlignment="1">
      <alignment horizontal="center" vertical="center"/>
    </xf>
    <xf numFmtId="0" fontId="4" fillId="33" borderId="11" xfId="1" applyFont="1" applyFill="1" applyBorder="1" applyAlignment="1">
      <alignment horizontal="center" vertical="center" wrapText="1"/>
    </xf>
    <xf numFmtId="0" fontId="4" fillId="33" borderId="13" xfId="1" applyFont="1" applyFill="1" applyBorder="1" applyAlignment="1">
      <alignment horizontal="center" vertical="center" wrapText="1"/>
    </xf>
    <xf numFmtId="0" fontId="4" fillId="33" borderId="10" xfId="1" applyFont="1" applyFill="1" applyBorder="1" applyAlignment="1">
      <alignment horizontal="center" vertical="center" wrapText="1"/>
    </xf>
    <xf numFmtId="0" fontId="1" fillId="33" borderId="10" xfId="1" applyFont="1" applyFill="1" applyBorder="1" applyAlignment="1">
      <alignment horizontal="center" vertical="center" wrapText="1"/>
    </xf>
    <xf numFmtId="0" fontId="12" fillId="33" borderId="14" xfId="1" applyFont="1" applyFill="1" applyBorder="1" applyAlignment="1">
      <alignment horizontal="center" vertical="center"/>
    </xf>
    <xf numFmtId="0" fontId="12" fillId="33" borderId="16" xfId="1" applyFont="1" applyFill="1" applyBorder="1" applyAlignment="1">
      <alignment horizontal="center" vertical="center"/>
    </xf>
    <xf numFmtId="0" fontId="12" fillId="33" borderId="11" xfId="1" applyFont="1" applyFill="1" applyBorder="1" applyAlignment="1">
      <alignment horizontal="center" vertical="center"/>
    </xf>
    <xf numFmtId="0" fontId="12" fillId="33" borderId="12" xfId="1" applyFont="1" applyFill="1" applyBorder="1" applyAlignment="1">
      <alignment horizontal="center" vertical="center"/>
    </xf>
    <xf numFmtId="0" fontId="12" fillId="33" borderId="13" xfId="1" applyFont="1" applyFill="1" applyBorder="1" applyAlignment="1">
      <alignment horizontal="center" vertical="center"/>
    </xf>
    <xf numFmtId="0" fontId="6" fillId="33" borderId="14" xfId="1" applyFont="1" applyFill="1" applyBorder="1" applyAlignment="1">
      <alignment horizontal="center" vertical="center"/>
    </xf>
    <xf numFmtId="0" fontId="6" fillId="33" borderId="15" xfId="1" applyFont="1" applyFill="1" applyBorder="1" applyAlignment="1">
      <alignment horizontal="center" vertical="center"/>
    </xf>
    <xf numFmtId="0" fontId="6" fillId="33" borderId="16" xfId="1" applyFont="1" applyFill="1" applyBorder="1" applyAlignment="1">
      <alignment horizontal="center" vertical="center"/>
    </xf>
    <xf numFmtId="0" fontId="4" fillId="33" borderId="14" xfId="1" applyFont="1" applyFill="1" applyBorder="1" applyAlignment="1">
      <alignment horizontal="center" vertical="center" wrapText="1"/>
    </xf>
    <xf numFmtId="0" fontId="4" fillId="33" borderId="15" xfId="1" applyFont="1" applyFill="1" applyBorder="1" applyAlignment="1">
      <alignment horizontal="center" vertical="center" wrapText="1"/>
    </xf>
    <xf numFmtId="0" fontId="4" fillId="33" borderId="16" xfId="1" applyFont="1" applyFill="1" applyBorder="1" applyAlignment="1">
      <alignment horizontal="center" vertical="center" wrapText="1"/>
    </xf>
    <xf numFmtId="0" fontId="9" fillId="33" borderId="14" xfId="1" applyFont="1" applyFill="1" applyBorder="1" applyAlignment="1">
      <alignment horizontal="center" vertical="center" wrapText="1"/>
    </xf>
    <xf numFmtId="0" fontId="9" fillId="33" borderId="15" xfId="1" applyFont="1" applyFill="1" applyBorder="1" applyAlignment="1">
      <alignment horizontal="center" vertical="center" wrapText="1"/>
    </xf>
    <xf numFmtId="0" fontId="9" fillId="33" borderId="16" xfId="1" applyFont="1" applyFill="1" applyBorder="1" applyAlignment="1">
      <alignment horizontal="center" vertical="center" wrapText="1"/>
    </xf>
    <xf numFmtId="0" fontId="4" fillId="33" borderId="10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" fontId="13" fillId="0" borderId="11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Fill="1" applyBorder="1" applyAlignment="1">
      <alignment horizontal="center" vertical="center" wrapText="1"/>
    </xf>
    <xf numFmtId="1" fontId="13" fillId="0" borderId="13" xfId="1" applyNumberFormat="1" applyFont="1" applyFill="1" applyBorder="1" applyAlignment="1">
      <alignment horizontal="center" vertical="center" wrapText="1"/>
    </xf>
    <xf numFmtId="0" fontId="12" fillId="33" borderId="10" xfId="1" applyFont="1" applyFill="1" applyBorder="1" applyAlignment="1">
      <alignment horizontal="center" vertical="center" wrapText="1"/>
    </xf>
    <xf numFmtId="0" fontId="6" fillId="33" borderId="11" xfId="1" applyFont="1" applyFill="1" applyBorder="1" applyAlignment="1">
      <alignment horizontal="center" vertical="center"/>
    </xf>
    <xf numFmtId="0" fontId="6" fillId="33" borderId="12" xfId="1" applyFont="1" applyFill="1" applyBorder="1" applyAlignment="1">
      <alignment horizontal="center" vertical="center"/>
    </xf>
    <xf numFmtId="0" fontId="6" fillId="33" borderId="13" xfId="1" applyFont="1" applyFill="1" applyBorder="1" applyAlignment="1">
      <alignment horizontal="center" vertical="center"/>
    </xf>
    <xf numFmtId="0" fontId="6" fillId="33" borderId="10" xfId="1" applyFont="1" applyFill="1" applyBorder="1" applyAlignment="1">
      <alignment horizontal="center" vertical="center" wrapText="1"/>
    </xf>
    <xf numFmtId="0" fontId="1" fillId="33" borderId="11" xfId="1" applyFont="1" applyFill="1" applyBorder="1" applyAlignment="1">
      <alignment horizontal="center" vertical="center" wrapText="1"/>
    </xf>
    <xf numFmtId="0" fontId="1" fillId="33" borderId="13" xfId="1" applyFont="1" applyFill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Fill="1" applyBorder="1" applyAlignment="1">
      <alignment horizontal="left" vertical="center" wrapText="1"/>
    </xf>
    <xf numFmtId="0" fontId="15" fillId="0" borderId="12" xfId="1" applyFont="1" applyFill="1" applyBorder="1" applyAlignment="1">
      <alignment horizontal="left" vertical="center" wrapText="1"/>
    </xf>
    <xf numFmtId="0" fontId="15" fillId="0" borderId="13" xfId="1" applyFont="1" applyFill="1" applyBorder="1" applyAlignment="1">
      <alignment horizontal="left" vertical="center" wrapText="1"/>
    </xf>
    <xf numFmtId="0" fontId="20" fillId="33" borderId="14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55">
    <cellStyle name="_Расчет цен на армирующий профиль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Normal_Sheet1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Денежный 2" xfId="31"/>
    <cellStyle name="Денежный 3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ейтральный 2" xfId="39"/>
    <cellStyle name="Обычный" xfId="0" builtinId="0"/>
    <cellStyle name="Обычный 2" xfId="40"/>
    <cellStyle name="Обычный 2 2" xfId="41"/>
    <cellStyle name="Обычный 3" xfId="42"/>
    <cellStyle name="Обычный 4" xfId="43"/>
    <cellStyle name="Обычный 5" xfId="1"/>
    <cellStyle name="Обычный 7" xfId="44"/>
    <cellStyle name="Плохой 2" xfId="45"/>
    <cellStyle name="Пояснение 2" xfId="46"/>
    <cellStyle name="Примечание 2" xfId="47"/>
    <cellStyle name="Процентный 2" xfId="48"/>
    <cellStyle name="Процентный 3" xfId="49"/>
    <cellStyle name="Связанная ячейка 2" xfId="50"/>
    <cellStyle name="Текст предупреждения 2" xfId="51"/>
    <cellStyle name="Финансовый 2" xfId="52"/>
    <cellStyle name="Финансовый 3" xfId="53"/>
    <cellStyle name="Хороший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78"/>
  <sheetViews>
    <sheetView tabSelected="1" view="pageBreakPreview" zoomScale="70" zoomScaleNormal="80" zoomScaleSheetLayoutView="70" workbookViewId="0">
      <selection activeCell="H47" sqref="H47"/>
    </sheetView>
  </sheetViews>
  <sheetFormatPr defaultRowHeight="15.75" x14ac:dyDescent="0.25"/>
  <cols>
    <col min="1" max="1" width="5" style="11" customWidth="1"/>
    <col min="2" max="2" width="60.5703125" style="11" customWidth="1"/>
    <col min="3" max="3" width="16.42578125" style="11" customWidth="1"/>
    <col min="4" max="4" width="10.7109375" style="11" customWidth="1"/>
    <col min="5" max="5" width="15.140625" style="11" customWidth="1"/>
    <col min="6" max="10" width="12.28515625" style="11" customWidth="1"/>
    <col min="11" max="11" width="13.7109375" style="11" customWidth="1"/>
    <col min="12" max="12" width="11.85546875" style="11" customWidth="1"/>
    <col min="13" max="13" width="12.28515625" style="11" customWidth="1"/>
    <col min="14" max="14" width="12.7109375" style="11" customWidth="1"/>
  </cols>
  <sheetData>
    <row r="1" spans="1:14" ht="30" customHeight="1" x14ac:dyDescent="0.25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s="1" customFormat="1" ht="17.25" customHeight="1" x14ac:dyDescent="0.3">
      <c r="A2" s="199" t="s">
        <v>1</v>
      </c>
      <c r="B2" s="202" t="s">
        <v>2</v>
      </c>
      <c r="C2" s="203"/>
      <c r="D2" s="204"/>
      <c r="E2" s="205" t="s">
        <v>3</v>
      </c>
      <c r="F2" s="206"/>
      <c r="G2" s="207" t="s">
        <v>4</v>
      </c>
      <c r="H2" s="207"/>
      <c r="J2" s="8"/>
    </row>
    <row r="3" spans="1:14" s="1" customFormat="1" ht="27.75" customHeight="1" x14ac:dyDescent="0.3">
      <c r="A3" s="200"/>
      <c r="B3" s="2" t="s">
        <v>5</v>
      </c>
      <c r="C3" s="182" t="s">
        <v>6</v>
      </c>
      <c r="D3" s="182" t="s">
        <v>7</v>
      </c>
      <c r="E3" s="3" t="s">
        <v>8</v>
      </c>
      <c r="F3" s="3" t="s">
        <v>9</v>
      </c>
      <c r="G3" s="208" t="s">
        <v>10</v>
      </c>
      <c r="H3" s="208"/>
      <c r="I3" s="8"/>
      <c r="J3" s="8"/>
    </row>
    <row r="4" spans="1:14" s="1" customFormat="1" ht="18" customHeight="1" x14ac:dyDescent="0.3">
      <c r="A4" s="200"/>
      <c r="B4" s="4" t="s">
        <v>11</v>
      </c>
      <c r="C4" s="183"/>
      <c r="D4" s="183"/>
      <c r="E4" s="2">
        <v>50</v>
      </c>
      <c r="F4" s="2">
        <v>40</v>
      </c>
      <c r="G4" s="71">
        <v>25</v>
      </c>
      <c r="H4" s="71"/>
      <c r="I4" s="8"/>
    </row>
    <row r="5" spans="1:14" s="1" customFormat="1" ht="18" customHeight="1" x14ac:dyDescent="0.3">
      <c r="A5" s="200"/>
      <c r="B5" s="4" t="s">
        <v>12</v>
      </c>
      <c r="C5" s="183"/>
      <c r="D5" s="183"/>
      <c r="E5" s="2">
        <v>0.5</v>
      </c>
      <c r="F5" s="2">
        <v>0.5</v>
      </c>
      <c r="G5" s="2">
        <v>0.4</v>
      </c>
      <c r="H5" s="2">
        <v>0.5</v>
      </c>
    </row>
    <row r="6" spans="1:14" s="1" customFormat="1" ht="18" customHeight="1" x14ac:dyDescent="0.3">
      <c r="A6" s="201"/>
      <c r="B6" s="4" t="s">
        <v>13</v>
      </c>
      <c r="C6" s="184"/>
      <c r="D6" s="184"/>
      <c r="E6" s="2" t="s">
        <v>14</v>
      </c>
      <c r="F6" s="2" t="s">
        <v>15</v>
      </c>
      <c r="G6" s="2">
        <v>1</v>
      </c>
      <c r="H6" s="2">
        <v>1</v>
      </c>
    </row>
    <row r="7" spans="1:14" s="8" customFormat="1" ht="18" customHeight="1" x14ac:dyDescent="0.3">
      <c r="A7" s="5">
        <v>1</v>
      </c>
      <c r="B7" s="6" t="s">
        <v>157</v>
      </c>
      <c r="C7" s="7" t="s">
        <v>16</v>
      </c>
      <c r="D7" s="7" t="s">
        <v>17</v>
      </c>
      <c r="E7" s="88">
        <v>310</v>
      </c>
      <c r="F7" s="7">
        <v>310</v>
      </c>
      <c r="G7" s="7">
        <v>290</v>
      </c>
      <c r="H7" s="7">
        <v>320</v>
      </c>
    </row>
    <row r="8" spans="1:14" s="8" customFormat="1" ht="18" customHeight="1" x14ac:dyDescent="0.3">
      <c r="A8" s="9">
        <v>2</v>
      </c>
      <c r="B8" s="10" t="s">
        <v>174</v>
      </c>
      <c r="C8" s="7" t="s">
        <v>18</v>
      </c>
      <c r="D8" s="7" t="s">
        <v>19</v>
      </c>
      <c r="E8" s="79">
        <f>0.825*E21</f>
        <v>610.5</v>
      </c>
      <c r="F8" s="79">
        <f t="shared" ref="F8" si="0">0.825*F21</f>
        <v>610.5</v>
      </c>
      <c r="G8" s="72" t="s">
        <v>18</v>
      </c>
      <c r="H8" s="79">
        <f>0.825*H21</f>
        <v>429</v>
      </c>
    </row>
    <row r="9" spans="1:14" s="8" customFormat="1" ht="18" customHeight="1" x14ac:dyDescent="0.3">
      <c r="A9" s="9">
        <v>3</v>
      </c>
      <c r="B9" s="10" t="s">
        <v>175</v>
      </c>
      <c r="C9" s="7" t="s">
        <v>18</v>
      </c>
      <c r="D9" s="7" t="s">
        <v>19</v>
      </c>
      <c r="E9" s="79">
        <f t="shared" ref="E9:F9" si="1">1.025*E21</f>
        <v>758.49999999999989</v>
      </c>
      <c r="F9" s="79">
        <f t="shared" si="1"/>
        <v>758.49999999999989</v>
      </c>
      <c r="G9" s="72" t="s">
        <v>18</v>
      </c>
      <c r="H9" s="79">
        <f>1.025*H21</f>
        <v>533</v>
      </c>
    </row>
    <row r="10" spans="1:14" s="8" customFormat="1" ht="18" customHeight="1" x14ac:dyDescent="0.3">
      <c r="A10" s="9">
        <v>4</v>
      </c>
      <c r="B10" s="10" t="s">
        <v>199</v>
      </c>
      <c r="C10" s="7" t="s">
        <v>18</v>
      </c>
      <c r="D10" s="7" t="s">
        <v>19</v>
      </c>
      <c r="E10" s="79">
        <f t="shared" ref="E10:F10" si="2">0.738*E21</f>
        <v>546.12</v>
      </c>
      <c r="F10" s="79">
        <f t="shared" si="2"/>
        <v>546.12</v>
      </c>
      <c r="G10" s="72" t="s">
        <v>18</v>
      </c>
      <c r="H10" s="79">
        <f>0.738*H21</f>
        <v>383.76</v>
      </c>
    </row>
    <row r="11" spans="1:14" s="8" customFormat="1" ht="18" customHeight="1" x14ac:dyDescent="0.3">
      <c r="A11" s="9">
        <v>5</v>
      </c>
      <c r="B11" s="10" t="s">
        <v>176</v>
      </c>
      <c r="C11" s="7" t="s">
        <v>18</v>
      </c>
      <c r="D11" s="7" t="s">
        <v>19</v>
      </c>
      <c r="E11" s="79">
        <f t="shared" ref="E11:F11" si="3">0.45*E21</f>
        <v>333</v>
      </c>
      <c r="F11" s="79">
        <f t="shared" si="3"/>
        <v>333</v>
      </c>
      <c r="G11" s="72" t="s">
        <v>18</v>
      </c>
      <c r="H11" s="79">
        <f>0.45*H21</f>
        <v>234</v>
      </c>
    </row>
    <row r="12" spans="1:14" s="8" customFormat="1" ht="18" customHeight="1" x14ac:dyDescent="0.3">
      <c r="A12" s="9">
        <v>6</v>
      </c>
      <c r="B12" s="10" t="s">
        <v>198</v>
      </c>
      <c r="C12" s="7" t="s">
        <v>18</v>
      </c>
      <c r="D12" s="7" t="s">
        <v>19</v>
      </c>
      <c r="E12" s="79">
        <f t="shared" ref="E12:F12" si="4">1.0625*E21</f>
        <v>786.25</v>
      </c>
      <c r="F12" s="79">
        <f t="shared" si="4"/>
        <v>786.25</v>
      </c>
      <c r="G12" s="72" t="s">
        <v>18</v>
      </c>
      <c r="H12" s="79">
        <f>1.0625*H21</f>
        <v>552.5</v>
      </c>
    </row>
    <row r="13" spans="1:14" s="8" customFormat="1" ht="18" customHeight="1" x14ac:dyDescent="0.3">
      <c r="A13" s="9">
        <v>7</v>
      </c>
      <c r="B13" s="10" t="s">
        <v>177</v>
      </c>
      <c r="C13" s="7" t="s">
        <v>18</v>
      </c>
      <c r="D13" s="7" t="s">
        <v>19</v>
      </c>
      <c r="E13" s="79">
        <f t="shared" ref="E13:F13" si="5">1.0125*E21</f>
        <v>749.25</v>
      </c>
      <c r="F13" s="79">
        <f t="shared" si="5"/>
        <v>749.25</v>
      </c>
      <c r="G13" s="72" t="s">
        <v>18</v>
      </c>
      <c r="H13" s="79">
        <f>1.0125*H21</f>
        <v>526.5</v>
      </c>
    </row>
    <row r="14" spans="1:14" s="8" customFormat="1" ht="18" customHeight="1" x14ac:dyDescent="0.3">
      <c r="A14" s="9">
        <v>8</v>
      </c>
      <c r="B14" s="10" t="s">
        <v>200</v>
      </c>
      <c r="C14" s="7" t="s">
        <v>18</v>
      </c>
      <c r="D14" s="7" t="s">
        <v>19</v>
      </c>
      <c r="E14" s="79">
        <f t="shared" ref="E14:F14" si="6">1.025*E21</f>
        <v>758.49999999999989</v>
      </c>
      <c r="F14" s="79">
        <f t="shared" si="6"/>
        <v>758.49999999999989</v>
      </c>
      <c r="G14" s="72" t="s">
        <v>18</v>
      </c>
      <c r="H14" s="79">
        <f>1.025*H21</f>
        <v>533</v>
      </c>
    </row>
    <row r="15" spans="1:14" s="8" customFormat="1" ht="18" customHeight="1" x14ac:dyDescent="0.3">
      <c r="A15" s="9">
        <v>9</v>
      </c>
      <c r="B15" s="10" t="s">
        <v>178</v>
      </c>
      <c r="C15" s="72" t="s">
        <v>18</v>
      </c>
      <c r="D15" s="72" t="s">
        <v>19</v>
      </c>
      <c r="E15" s="79">
        <f t="shared" ref="E15:F15" si="7">0.78*E21</f>
        <v>577.20000000000005</v>
      </c>
      <c r="F15" s="79">
        <f t="shared" si="7"/>
        <v>577.20000000000005</v>
      </c>
      <c r="G15" s="72" t="s">
        <v>18</v>
      </c>
      <c r="H15" s="79">
        <f>0.78*H21</f>
        <v>405.6</v>
      </c>
    </row>
    <row r="16" spans="1:14" s="8" customFormat="1" ht="18" customHeight="1" x14ac:dyDescent="0.3">
      <c r="A16" s="9">
        <v>10</v>
      </c>
      <c r="B16" s="10" t="s">
        <v>179</v>
      </c>
      <c r="C16" s="7" t="s">
        <v>18</v>
      </c>
      <c r="D16" s="7" t="s">
        <v>19</v>
      </c>
      <c r="E16" s="79">
        <f t="shared" ref="E16:F16" si="8">1.565*E21</f>
        <v>1158.0999999999999</v>
      </c>
      <c r="F16" s="79">
        <f t="shared" si="8"/>
        <v>1158.0999999999999</v>
      </c>
      <c r="G16" s="72" t="s">
        <v>18</v>
      </c>
      <c r="H16" s="79">
        <f>1.565*H21</f>
        <v>813.8</v>
      </c>
    </row>
    <row r="17" spans="1:14" s="8" customFormat="1" ht="18" customHeight="1" x14ac:dyDescent="0.3">
      <c r="A17" s="9">
        <v>11</v>
      </c>
      <c r="B17" s="10" t="s">
        <v>201</v>
      </c>
      <c r="C17" s="7" t="s">
        <v>18</v>
      </c>
      <c r="D17" s="7" t="s">
        <v>19</v>
      </c>
      <c r="E17" s="79">
        <f t="shared" ref="E17:F17" si="9">0.325*E21</f>
        <v>240.5</v>
      </c>
      <c r="F17" s="79">
        <f t="shared" si="9"/>
        <v>240.5</v>
      </c>
      <c r="G17" s="72" t="s">
        <v>18</v>
      </c>
      <c r="H17" s="79">
        <f>0.325*H21</f>
        <v>169</v>
      </c>
    </row>
    <row r="18" spans="1:14" s="8" customFormat="1" ht="18" customHeight="1" x14ac:dyDescent="0.3">
      <c r="A18" s="9">
        <v>12</v>
      </c>
      <c r="B18" s="10" t="s">
        <v>202</v>
      </c>
      <c r="C18" s="7" t="s">
        <v>18</v>
      </c>
      <c r="D18" s="7" t="s">
        <v>19</v>
      </c>
      <c r="E18" s="79">
        <f t="shared" ref="E18:F18" si="10">0.325*E21</f>
        <v>240.5</v>
      </c>
      <c r="F18" s="79">
        <f t="shared" si="10"/>
        <v>240.5</v>
      </c>
      <c r="G18" s="72" t="s">
        <v>18</v>
      </c>
      <c r="H18" s="79">
        <f>0.325*H21</f>
        <v>169</v>
      </c>
    </row>
    <row r="19" spans="1:14" s="8" customFormat="1" ht="18" customHeight="1" x14ac:dyDescent="0.3">
      <c r="A19" s="9">
        <v>13</v>
      </c>
      <c r="B19" s="10" t="s">
        <v>203</v>
      </c>
      <c r="C19" s="7" t="s">
        <v>18</v>
      </c>
      <c r="D19" s="7" t="s">
        <v>19</v>
      </c>
      <c r="E19" s="79">
        <f t="shared" ref="E19:F19" si="11">0.45*E21</f>
        <v>333</v>
      </c>
      <c r="F19" s="79">
        <f t="shared" si="11"/>
        <v>333</v>
      </c>
      <c r="G19" s="72" t="s">
        <v>18</v>
      </c>
      <c r="H19" s="79">
        <f>0.45*H21</f>
        <v>234</v>
      </c>
    </row>
    <row r="20" spans="1:14" s="8" customFormat="1" ht="18" customHeight="1" x14ac:dyDescent="0.3">
      <c r="A20" s="9">
        <v>14</v>
      </c>
      <c r="B20" s="10" t="s">
        <v>204</v>
      </c>
      <c r="C20" s="7" t="s">
        <v>18</v>
      </c>
      <c r="D20" s="7" t="s">
        <v>19</v>
      </c>
      <c r="E20" s="79">
        <f t="shared" ref="E20:F20" si="12">0.45*E21</f>
        <v>333</v>
      </c>
      <c r="F20" s="79">
        <f t="shared" si="12"/>
        <v>333</v>
      </c>
      <c r="G20" s="72" t="s">
        <v>18</v>
      </c>
      <c r="H20" s="79">
        <f>0.45*H21</f>
        <v>234</v>
      </c>
    </row>
    <row r="21" spans="1:14" s="8" customFormat="1" ht="18" customHeight="1" x14ac:dyDescent="0.3">
      <c r="A21" s="9">
        <v>15</v>
      </c>
      <c r="B21" s="10" t="s">
        <v>20</v>
      </c>
      <c r="C21" s="7" t="s">
        <v>18</v>
      </c>
      <c r="D21" s="7" t="s">
        <v>17</v>
      </c>
      <c r="E21" s="79">
        <v>740</v>
      </c>
      <c r="F21" s="79">
        <v>740</v>
      </c>
      <c r="G21" s="72" t="s">
        <v>18</v>
      </c>
      <c r="H21" s="79">
        <v>520</v>
      </c>
    </row>
    <row r="22" spans="1:14" s="8" customFormat="1" ht="18" customHeight="1" x14ac:dyDescent="0.3">
      <c r="A22" s="9">
        <v>16</v>
      </c>
      <c r="B22" s="10" t="s">
        <v>21</v>
      </c>
      <c r="C22" s="7" t="s">
        <v>18</v>
      </c>
      <c r="D22" s="7" t="s">
        <v>19</v>
      </c>
      <c r="E22" s="79">
        <f>0.615*E21</f>
        <v>455.09999999999997</v>
      </c>
      <c r="F22" s="79">
        <f t="shared" ref="F22" si="13">0.615*F21</f>
        <v>455.09999999999997</v>
      </c>
      <c r="G22" s="72" t="s">
        <v>18</v>
      </c>
      <c r="H22" s="79">
        <f>0.615*H21</f>
        <v>319.8</v>
      </c>
    </row>
    <row r="23" spans="1:14" s="8" customFormat="1" ht="18" customHeight="1" x14ac:dyDescent="0.3">
      <c r="A23" s="9">
        <v>17</v>
      </c>
      <c r="B23" s="10" t="s">
        <v>22</v>
      </c>
      <c r="C23" s="7" t="s">
        <v>18</v>
      </c>
      <c r="D23" s="7" t="s">
        <v>23</v>
      </c>
      <c r="E23" s="193">
        <v>3500</v>
      </c>
      <c r="F23" s="193"/>
      <c r="G23" s="193"/>
      <c r="H23" s="193"/>
    </row>
    <row r="24" spans="1:14" s="8" customFormat="1" ht="18" customHeight="1" x14ac:dyDescent="0.3">
      <c r="A24" s="9">
        <v>18</v>
      </c>
      <c r="B24" s="10" t="s">
        <v>24</v>
      </c>
      <c r="C24" s="7" t="s">
        <v>18</v>
      </c>
      <c r="D24" s="7" t="s">
        <v>23</v>
      </c>
      <c r="E24" s="193">
        <v>3500</v>
      </c>
      <c r="F24" s="193"/>
      <c r="G24" s="193"/>
      <c r="H24" s="193"/>
    </row>
    <row r="25" spans="1:14" s="8" customFormat="1" ht="18" customHeight="1" x14ac:dyDescent="0.3">
      <c r="A25" s="9">
        <v>19</v>
      </c>
      <c r="B25" s="10" t="s">
        <v>25</v>
      </c>
      <c r="C25" s="7" t="s">
        <v>18</v>
      </c>
      <c r="D25" s="7" t="s">
        <v>23</v>
      </c>
      <c r="E25" s="193">
        <v>4500</v>
      </c>
      <c r="F25" s="193"/>
      <c r="G25" s="193"/>
      <c r="H25" s="193"/>
    </row>
    <row r="26" spans="1:14" s="8" customFormat="1" ht="18" customHeight="1" x14ac:dyDescent="0.3">
      <c r="A26" s="9">
        <v>20</v>
      </c>
      <c r="B26" s="10" t="s">
        <v>26</v>
      </c>
      <c r="C26" s="7" t="s">
        <v>27</v>
      </c>
      <c r="D26" s="7" t="s">
        <v>17</v>
      </c>
      <c r="E26" s="193">
        <v>15</v>
      </c>
      <c r="F26" s="193"/>
      <c r="G26" s="193"/>
      <c r="H26" s="193"/>
    </row>
    <row r="27" spans="1:14" s="1" customFormat="1" ht="15" customHeight="1" x14ac:dyDescent="0.3">
      <c r="A27" s="11"/>
      <c r="B27" s="12"/>
      <c r="C27" s="11"/>
      <c r="D27" s="12"/>
      <c r="E27" s="12"/>
      <c r="F27" s="12"/>
      <c r="G27" s="12"/>
      <c r="H27" s="12"/>
      <c r="I27" s="12"/>
      <c r="J27" s="11"/>
      <c r="K27" s="11"/>
      <c r="L27" s="11"/>
      <c r="M27" s="11"/>
      <c r="N27" s="11"/>
    </row>
    <row r="28" spans="1:14" s="1" customFormat="1" ht="15" customHeight="1" x14ac:dyDescent="0.3">
      <c r="A28" s="13" t="s">
        <v>28</v>
      </c>
      <c r="B28" s="12"/>
      <c r="C28" s="11"/>
      <c r="D28" s="14" t="s">
        <v>29</v>
      </c>
      <c r="E28" s="15"/>
      <c r="F28" s="15"/>
      <c r="G28" s="15"/>
      <c r="H28" s="15"/>
      <c r="I28" s="15"/>
      <c r="J28" s="15"/>
      <c r="K28" s="15"/>
      <c r="L28" s="14" t="s">
        <v>30</v>
      </c>
      <c r="N28" s="11"/>
    </row>
    <row r="29" spans="1:14" s="1" customFormat="1" ht="19.5" customHeight="1" x14ac:dyDescent="0.3">
      <c r="A29" s="12" t="s">
        <v>31</v>
      </c>
      <c r="B29" s="12"/>
      <c r="C29" s="11"/>
      <c r="D29" s="196" t="s">
        <v>181</v>
      </c>
      <c r="E29" s="196"/>
      <c r="F29" s="196"/>
      <c r="G29" s="196"/>
      <c r="H29" s="196"/>
      <c r="I29" s="196"/>
      <c r="J29" s="196"/>
      <c r="K29" s="196"/>
      <c r="L29" s="15"/>
      <c r="M29" s="11"/>
      <c r="N29" s="11"/>
    </row>
    <row r="30" spans="1:14" s="1" customFormat="1" ht="19.5" customHeight="1" x14ac:dyDescent="0.3">
      <c r="A30" s="16" t="s">
        <v>171</v>
      </c>
      <c r="B30" s="12"/>
      <c r="C30" s="15"/>
      <c r="D30" s="196"/>
      <c r="E30" s="196"/>
      <c r="F30" s="196"/>
      <c r="G30" s="196"/>
      <c r="H30" s="196"/>
      <c r="I30" s="196"/>
      <c r="J30" s="196"/>
      <c r="K30" s="196"/>
      <c r="L30" s="15"/>
      <c r="M30" s="11"/>
      <c r="N30" s="11"/>
    </row>
    <row r="31" spans="1:14" s="1" customFormat="1" ht="19.5" customHeight="1" x14ac:dyDescent="0.3">
      <c r="A31" s="12" t="s">
        <v>32</v>
      </c>
      <c r="B31" s="11"/>
      <c r="C31" s="15"/>
      <c r="D31" s="196"/>
      <c r="E31" s="196"/>
      <c r="F31" s="196"/>
      <c r="G31" s="196"/>
      <c r="H31" s="196"/>
      <c r="I31" s="196"/>
      <c r="J31" s="196"/>
      <c r="K31" s="196"/>
      <c r="L31" s="15"/>
      <c r="M31" s="11"/>
      <c r="N31" s="11"/>
    </row>
    <row r="32" spans="1:14" s="1" customFormat="1" ht="20.25" customHeight="1" x14ac:dyDescent="0.3">
      <c r="A32" s="11"/>
      <c r="B32" s="12"/>
      <c r="C32" s="15"/>
      <c r="D32" s="196"/>
      <c r="E32" s="196"/>
      <c r="F32" s="196"/>
      <c r="G32" s="196"/>
      <c r="H32" s="196"/>
      <c r="I32" s="196"/>
      <c r="J32" s="196"/>
      <c r="K32" s="196"/>
      <c r="L32" s="11"/>
      <c r="M32" s="11"/>
      <c r="N32" s="11"/>
    </row>
    <row r="33" spans="1:14" ht="30" customHeight="1" x14ac:dyDescent="0.25">
      <c r="A33" s="197" t="s">
        <v>33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</row>
    <row r="34" spans="1:14" s="1" customFormat="1" ht="23.25" customHeight="1" x14ac:dyDescent="0.3">
      <c r="A34" s="214" t="s">
        <v>1</v>
      </c>
      <c r="B34" s="211" t="s">
        <v>2</v>
      </c>
      <c r="C34" s="212"/>
      <c r="D34" s="213"/>
      <c r="E34" s="74" t="s">
        <v>3</v>
      </c>
      <c r="F34" s="75"/>
      <c r="G34" s="75"/>
      <c r="H34" s="207" t="s">
        <v>4</v>
      </c>
      <c r="I34" s="207"/>
      <c r="J34" s="207"/>
      <c r="K34"/>
    </row>
    <row r="35" spans="1:14" ht="48.75" customHeight="1" x14ac:dyDescent="0.25">
      <c r="A35" s="215"/>
      <c r="B35" s="17" t="s">
        <v>5</v>
      </c>
      <c r="C35" s="217" t="s">
        <v>6</v>
      </c>
      <c r="D35" s="220" t="s">
        <v>7</v>
      </c>
      <c r="E35" s="3" t="s">
        <v>8</v>
      </c>
      <c r="F35" s="3" t="s">
        <v>9</v>
      </c>
      <c r="G35" s="3" t="s">
        <v>34</v>
      </c>
      <c r="H35" s="208" t="s">
        <v>10</v>
      </c>
      <c r="I35" s="208"/>
      <c r="J35" s="208"/>
      <c r="K35"/>
      <c r="L35"/>
      <c r="M35"/>
      <c r="N35"/>
    </row>
    <row r="36" spans="1:14" ht="21" x14ac:dyDescent="0.3">
      <c r="A36" s="215"/>
      <c r="B36" s="18" t="s">
        <v>11</v>
      </c>
      <c r="C36" s="218"/>
      <c r="D36" s="221"/>
      <c r="E36" s="2">
        <v>50</v>
      </c>
      <c r="F36" s="2">
        <v>40</v>
      </c>
      <c r="G36" s="2">
        <v>35</v>
      </c>
      <c r="H36" s="223">
        <v>25</v>
      </c>
      <c r="I36" s="223"/>
      <c r="J36" s="223"/>
      <c r="K36" s="22"/>
      <c r="L36"/>
      <c r="M36"/>
      <c r="N36"/>
    </row>
    <row r="37" spans="1:14" ht="21" x14ac:dyDescent="0.3">
      <c r="A37" s="215"/>
      <c r="B37" s="18" t="s">
        <v>12</v>
      </c>
      <c r="C37" s="218"/>
      <c r="D37" s="221"/>
      <c r="E37" s="2">
        <v>0.5</v>
      </c>
      <c r="F37" s="2">
        <v>0.5</v>
      </c>
      <c r="G37" s="2">
        <v>0.5</v>
      </c>
      <c r="H37" s="2">
        <v>0.4</v>
      </c>
      <c r="I37" s="2">
        <v>0.5</v>
      </c>
      <c r="J37" s="2">
        <v>0.7</v>
      </c>
      <c r="K37" s="22"/>
      <c r="L37"/>
      <c r="M37"/>
      <c r="N37"/>
    </row>
    <row r="38" spans="1:14" ht="21" x14ac:dyDescent="0.3">
      <c r="A38" s="216"/>
      <c r="B38" s="18" t="s">
        <v>13</v>
      </c>
      <c r="C38" s="219"/>
      <c r="D38" s="222"/>
      <c r="E38" s="2" t="s">
        <v>14</v>
      </c>
      <c r="F38" s="2" t="s">
        <v>15</v>
      </c>
      <c r="G38" s="2">
        <v>10</v>
      </c>
      <c r="H38" s="2">
        <v>1</v>
      </c>
      <c r="I38" s="2">
        <v>1</v>
      </c>
      <c r="J38" s="2">
        <v>1</v>
      </c>
      <c r="K38" s="22"/>
      <c r="L38"/>
      <c r="M38"/>
      <c r="N38"/>
    </row>
    <row r="39" spans="1:14" s="22" customFormat="1" ht="30" customHeight="1" x14ac:dyDescent="0.3">
      <c r="A39" s="19">
        <v>1</v>
      </c>
      <c r="B39" s="20" t="s">
        <v>35</v>
      </c>
      <c r="C39" s="21" t="s">
        <v>36</v>
      </c>
      <c r="D39" s="21" t="s">
        <v>17</v>
      </c>
      <c r="E39" s="78">
        <v>355</v>
      </c>
      <c r="F39" s="78">
        <v>355</v>
      </c>
      <c r="G39" s="78">
        <v>355</v>
      </c>
      <c r="H39" s="78">
        <v>285</v>
      </c>
      <c r="I39" s="78">
        <v>300</v>
      </c>
      <c r="J39" s="78">
        <v>425</v>
      </c>
    </row>
    <row r="40" spans="1:14" s="22" customFormat="1" ht="30" customHeight="1" x14ac:dyDescent="0.3">
      <c r="A40" s="19">
        <v>2</v>
      </c>
      <c r="B40" s="20" t="s">
        <v>37</v>
      </c>
      <c r="C40" s="21" t="s">
        <v>38</v>
      </c>
      <c r="D40" s="21" t="s">
        <v>17</v>
      </c>
      <c r="E40" s="78">
        <f t="shared" ref="E40:G40" si="14">E39*1.2/1.155</f>
        <v>368.83116883116884</v>
      </c>
      <c r="F40" s="78">
        <f t="shared" si="14"/>
        <v>368.83116883116884</v>
      </c>
      <c r="G40" s="78">
        <f t="shared" si="14"/>
        <v>368.83116883116884</v>
      </c>
      <c r="H40" s="78">
        <f>H39*1.2/1.155</f>
        <v>296.10389610389609</v>
      </c>
      <c r="I40" s="78">
        <f>I39*1.2/1.155</f>
        <v>311.68831168831167</v>
      </c>
      <c r="J40" s="78">
        <f>J39*1.2/1.155</f>
        <v>441.55844155844153</v>
      </c>
    </row>
    <row r="41" spans="1:14" s="22" customFormat="1" ht="30" customHeight="1" x14ac:dyDescent="0.3">
      <c r="A41" s="19">
        <v>3</v>
      </c>
      <c r="B41" s="20" t="s">
        <v>39</v>
      </c>
      <c r="C41" s="21" t="s">
        <v>40</v>
      </c>
      <c r="D41" s="21" t="s">
        <v>17</v>
      </c>
      <c r="E41" s="78">
        <f t="shared" ref="E41:G41" si="15">E39*1.2/1.15</f>
        <v>370.43478260869568</v>
      </c>
      <c r="F41" s="78">
        <f t="shared" si="15"/>
        <v>370.43478260869568</v>
      </c>
      <c r="G41" s="78">
        <f t="shared" si="15"/>
        <v>370.43478260869568</v>
      </c>
      <c r="H41" s="78">
        <f>H39*1.2/1.15</f>
        <v>297.39130434782612</v>
      </c>
      <c r="I41" s="78">
        <f>I39*1.2/1.15</f>
        <v>313.04347826086956</v>
      </c>
      <c r="J41" s="78">
        <f>J39*1.2/1.15</f>
        <v>443.47826086956525</v>
      </c>
    </row>
    <row r="42" spans="1:14" s="22" customFormat="1" ht="30" customHeight="1" x14ac:dyDescent="0.3">
      <c r="A42" s="19">
        <v>4</v>
      </c>
      <c r="B42" s="20" t="s">
        <v>41</v>
      </c>
      <c r="C42" s="21" t="s">
        <v>42</v>
      </c>
      <c r="D42" s="21" t="s">
        <v>17</v>
      </c>
      <c r="E42" s="78">
        <f t="shared" ref="E42:G42" si="16">E39*1.2/1.051</f>
        <v>405.32825880114177</v>
      </c>
      <c r="F42" s="78">
        <f t="shared" si="16"/>
        <v>405.32825880114177</v>
      </c>
      <c r="G42" s="78">
        <f t="shared" si="16"/>
        <v>405.32825880114177</v>
      </c>
      <c r="H42" s="78">
        <f>H39*1.2/1.051</f>
        <v>325.40437678401526</v>
      </c>
      <c r="I42" s="78">
        <f>I39*1.2/1.051</f>
        <v>342.53092293054237</v>
      </c>
      <c r="J42" s="78">
        <f>J39*1.2/1.051</f>
        <v>485.25214081826834</v>
      </c>
    </row>
    <row r="43" spans="1:14" s="22" customFormat="1" ht="30" customHeight="1" x14ac:dyDescent="0.3">
      <c r="A43" s="19">
        <v>5</v>
      </c>
      <c r="B43" s="20" t="s">
        <v>43</v>
      </c>
      <c r="C43" s="21" t="s">
        <v>44</v>
      </c>
      <c r="D43" s="21" t="s">
        <v>17</v>
      </c>
      <c r="E43" s="78">
        <f t="shared" ref="E43:G43" si="17">E39*1.2/1.06</f>
        <v>401.88679245283015</v>
      </c>
      <c r="F43" s="78">
        <f t="shared" si="17"/>
        <v>401.88679245283015</v>
      </c>
      <c r="G43" s="78">
        <f t="shared" si="17"/>
        <v>401.88679245283015</v>
      </c>
      <c r="H43" s="78">
        <f>H39*1.2/1.06</f>
        <v>322.64150943396226</v>
      </c>
      <c r="I43" s="78">
        <f>I39*1.2/1.06</f>
        <v>339.62264150943395</v>
      </c>
      <c r="J43" s="78">
        <f>J39*1.2/1.06</f>
        <v>481.1320754716981</v>
      </c>
    </row>
    <row r="44" spans="1:14" s="22" customFormat="1" ht="30" customHeight="1" x14ac:dyDescent="0.3">
      <c r="A44" s="19">
        <v>6</v>
      </c>
      <c r="B44" s="20" t="s">
        <v>45</v>
      </c>
      <c r="C44" s="21" t="s">
        <v>46</v>
      </c>
      <c r="D44" s="21" t="s">
        <v>17</v>
      </c>
      <c r="E44" s="78">
        <f t="shared" ref="E44:G44" si="18">E39*1.2/1.047</f>
        <v>406.87679083094559</v>
      </c>
      <c r="F44" s="78">
        <f t="shared" si="18"/>
        <v>406.87679083094559</v>
      </c>
      <c r="G44" s="78">
        <f t="shared" si="18"/>
        <v>406.87679083094559</v>
      </c>
      <c r="H44" s="78">
        <f>H39*1.2/1.047</f>
        <v>326.64756446991407</v>
      </c>
      <c r="I44" s="78">
        <f>I39*1.2/1.047</f>
        <v>343.83954154727797</v>
      </c>
      <c r="J44" s="78">
        <f>J39*1.2/1.047</f>
        <v>487.10601719197712</v>
      </c>
    </row>
    <row r="45" spans="1:14" s="22" customFormat="1" ht="30" customHeight="1" x14ac:dyDescent="0.3">
      <c r="A45" s="19">
        <v>7</v>
      </c>
      <c r="B45" s="20" t="s">
        <v>47</v>
      </c>
      <c r="C45" s="21" t="s">
        <v>48</v>
      </c>
      <c r="D45" s="21" t="s">
        <v>17</v>
      </c>
      <c r="E45" s="78">
        <f t="shared" ref="E45:G45" si="19">E39*1.2/0.902</f>
        <v>472.28381374722835</v>
      </c>
      <c r="F45" s="78">
        <f t="shared" si="19"/>
        <v>472.28381374722835</v>
      </c>
      <c r="G45" s="78">
        <f t="shared" si="19"/>
        <v>472.28381374722835</v>
      </c>
      <c r="H45" s="78">
        <f>H39*1.2/0.902</f>
        <v>379.15742793791571</v>
      </c>
      <c r="I45" s="78">
        <f>I39*1.2/0.902</f>
        <v>399.11308203991132</v>
      </c>
      <c r="J45" s="78">
        <f>J39*1.2/0.902</f>
        <v>565.41019955654099</v>
      </c>
    </row>
    <row r="46" spans="1:14" s="22" customFormat="1" ht="30" customHeight="1" x14ac:dyDescent="0.3">
      <c r="A46" s="19">
        <v>8</v>
      </c>
      <c r="B46" s="20" t="s">
        <v>49</v>
      </c>
      <c r="C46" s="21" t="s">
        <v>50</v>
      </c>
      <c r="D46" s="21" t="s">
        <v>17</v>
      </c>
      <c r="E46" s="78">
        <f>E39*1.2/0.8</f>
        <v>532.5</v>
      </c>
      <c r="F46" s="78">
        <f t="shared" ref="F46:G46" si="20">F39*1.2/0.8</f>
        <v>532.5</v>
      </c>
      <c r="G46" s="78">
        <f t="shared" si="20"/>
        <v>532.5</v>
      </c>
      <c r="H46" s="78">
        <f>H39*1.2/0.8</f>
        <v>427.5</v>
      </c>
      <c r="I46" s="78">
        <f>I39*1.2/0.8</f>
        <v>450</v>
      </c>
      <c r="J46" s="78">
        <f>J39*1.2/0.8</f>
        <v>637.5</v>
      </c>
    </row>
    <row r="47" spans="1:14" s="22" customFormat="1" ht="30" customHeight="1" x14ac:dyDescent="0.3">
      <c r="A47" s="19">
        <v>9</v>
      </c>
      <c r="B47" s="20" t="s">
        <v>51</v>
      </c>
      <c r="C47" s="19">
        <v>1250</v>
      </c>
      <c r="D47" s="19" t="s">
        <v>17</v>
      </c>
      <c r="E47" s="78">
        <v>370</v>
      </c>
      <c r="F47" s="78">
        <v>370</v>
      </c>
      <c r="G47" s="78">
        <v>370</v>
      </c>
      <c r="H47" s="78">
        <v>274</v>
      </c>
      <c r="I47" s="78">
        <v>288</v>
      </c>
      <c r="J47" s="78">
        <v>410</v>
      </c>
    </row>
    <row r="48" spans="1:14" s="22" customFormat="1" ht="30" customHeight="1" x14ac:dyDescent="0.3">
      <c r="A48" s="19">
        <v>10</v>
      </c>
      <c r="B48" s="20" t="s">
        <v>180</v>
      </c>
      <c r="C48" s="19">
        <v>1250</v>
      </c>
      <c r="D48" s="19" t="s">
        <v>17</v>
      </c>
      <c r="E48" s="78">
        <v>370</v>
      </c>
      <c r="F48" s="78">
        <v>370</v>
      </c>
      <c r="G48" s="78">
        <v>370</v>
      </c>
      <c r="H48" s="78">
        <f>H47</f>
        <v>274</v>
      </c>
      <c r="I48" s="78">
        <f>I47</f>
        <v>288</v>
      </c>
      <c r="J48" s="78">
        <f>J47</f>
        <v>410</v>
      </c>
    </row>
    <row r="49" spans="1:15" s="22" customFormat="1" ht="30" customHeight="1" x14ac:dyDescent="0.3">
      <c r="A49" s="19">
        <v>11</v>
      </c>
      <c r="B49" s="20" t="s">
        <v>52</v>
      </c>
      <c r="C49" s="19" t="s">
        <v>18</v>
      </c>
      <c r="D49" s="19" t="s">
        <v>53</v>
      </c>
      <c r="E49" s="227">
        <v>3000</v>
      </c>
      <c r="F49" s="228"/>
      <c r="G49" s="228"/>
      <c r="H49" s="228"/>
      <c r="I49" s="228"/>
      <c r="J49" s="229"/>
    </row>
    <row r="50" spans="1:15" s="22" customFormat="1" ht="30" customHeight="1" x14ac:dyDescent="0.3">
      <c r="A50" s="19">
        <v>12</v>
      </c>
      <c r="B50" s="20" t="s">
        <v>22</v>
      </c>
      <c r="C50" s="19" t="s">
        <v>18</v>
      </c>
      <c r="D50" s="19" t="s">
        <v>53</v>
      </c>
      <c r="E50" s="227">
        <v>3500</v>
      </c>
      <c r="F50" s="228"/>
      <c r="G50" s="228"/>
      <c r="H50" s="228"/>
      <c r="I50" s="228"/>
      <c r="J50" s="229"/>
    </row>
    <row r="51" spans="1:15" s="22" customFormat="1" ht="30" customHeight="1" x14ac:dyDescent="0.3">
      <c r="A51" s="19">
        <v>13</v>
      </c>
      <c r="B51" s="20" t="s">
        <v>24</v>
      </c>
      <c r="C51" s="19" t="s">
        <v>18</v>
      </c>
      <c r="D51" s="19" t="s">
        <v>53</v>
      </c>
      <c r="E51" s="227">
        <v>3500</v>
      </c>
      <c r="F51" s="228"/>
      <c r="G51" s="228"/>
      <c r="H51" s="228"/>
      <c r="I51" s="228"/>
      <c r="J51" s="229"/>
    </row>
    <row r="52" spans="1:15" s="22" customFormat="1" ht="30" customHeight="1" x14ac:dyDescent="0.3">
      <c r="A52" s="19">
        <v>14</v>
      </c>
      <c r="B52" s="20" t="s">
        <v>26</v>
      </c>
      <c r="C52" s="19" t="s">
        <v>27</v>
      </c>
      <c r="D52" s="19" t="s">
        <v>17</v>
      </c>
      <c r="E52" s="224">
        <v>15</v>
      </c>
      <c r="F52" s="225"/>
      <c r="G52" s="225"/>
      <c r="H52" s="225"/>
      <c r="I52" s="225"/>
      <c r="J52" s="226"/>
      <c r="K52" s="69"/>
      <c r="L52" s="69"/>
      <c r="M52" s="69"/>
      <c r="N52" s="69"/>
    </row>
    <row r="53" spans="1:15" ht="15.75" customHeight="1" x14ac:dyDescent="0.25">
      <c r="B53" s="23"/>
      <c r="E53" s="24"/>
      <c r="F53" s="24"/>
      <c r="G53" s="24"/>
      <c r="H53" s="24"/>
      <c r="I53" s="24"/>
      <c r="J53" s="24"/>
      <c r="K53" s="15"/>
      <c r="L53" s="15"/>
      <c r="M53" s="15"/>
      <c r="N53" s="15"/>
    </row>
    <row r="54" spans="1:15" ht="15.75" customHeight="1" x14ac:dyDescent="0.3">
      <c r="A54" s="26" t="s">
        <v>28</v>
      </c>
      <c r="D54" s="27" t="s">
        <v>29</v>
      </c>
      <c r="E54" s="15"/>
      <c r="F54" s="15"/>
      <c r="G54" s="15"/>
      <c r="H54" s="15"/>
      <c r="I54" s="15"/>
      <c r="J54" s="15"/>
      <c r="K54" s="69"/>
      <c r="L54" s="14" t="s">
        <v>30</v>
      </c>
      <c r="N54" s="12"/>
    </row>
    <row r="55" spans="1:15" ht="22.5" customHeight="1" x14ac:dyDescent="0.3">
      <c r="A55" s="28" t="s">
        <v>54</v>
      </c>
      <c r="B55" s="29"/>
      <c r="C55" s="15"/>
      <c r="D55" s="196" t="s">
        <v>181</v>
      </c>
      <c r="E55" s="196"/>
      <c r="F55" s="196"/>
      <c r="G55" s="196"/>
      <c r="H55" s="196"/>
      <c r="I55" s="196"/>
      <c r="J55" s="196"/>
      <c r="K55" s="196"/>
      <c r="L55" s="15"/>
      <c r="M55" s="12"/>
      <c r="N55" s="12"/>
    </row>
    <row r="56" spans="1:15" ht="22.5" customHeight="1" x14ac:dyDescent="0.3">
      <c r="A56" s="30" t="s">
        <v>55</v>
      </c>
      <c r="B56" s="1"/>
      <c r="C56" s="12"/>
      <c r="D56" s="196"/>
      <c r="E56" s="196"/>
      <c r="F56" s="196"/>
      <c r="G56" s="196"/>
      <c r="H56" s="196"/>
      <c r="I56" s="196"/>
      <c r="J56" s="196"/>
      <c r="K56" s="196"/>
      <c r="L56" s="15"/>
      <c r="M56" s="12"/>
      <c r="N56" s="12"/>
    </row>
    <row r="57" spans="1:15" ht="19.5" customHeight="1" x14ac:dyDescent="0.3">
      <c r="A57" s="28" t="s">
        <v>32</v>
      </c>
      <c r="B57" s="1"/>
      <c r="C57" s="12"/>
      <c r="D57" s="196"/>
      <c r="E57" s="196"/>
      <c r="F57" s="196"/>
      <c r="G57" s="196"/>
      <c r="H57" s="196"/>
      <c r="I57" s="196"/>
      <c r="J57" s="196"/>
      <c r="K57" s="196"/>
      <c r="L57" s="15"/>
      <c r="M57" s="12"/>
      <c r="N57" s="12"/>
    </row>
    <row r="58" spans="1:15" ht="25.5" customHeight="1" x14ac:dyDescent="0.25">
      <c r="D58" s="196"/>
      <c r="E58" s="196"/>
      <c r="F58" s="196"/>
      <c r="G58" s="196"/>
      <c r="H58" s="196"/>
      <c r="I58" s="196"/>
      <c r="J58" s="196"/>
      <c r="K58" s="196"/>
      <c r="L58" s="15"/>
      <c r="M58" s="12"/>
      <c r="N58" s="12"/>
    </row>
    <row r="59" spans="1:15" ht="30.75" customHeight="1" x14ac:dyDescent="0.25">
      <c r="A59" s="197" t="s">
        <v>56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70"/>
    </row>
    <row r="60" spans="1:15" s="32" customFormat="1" ht="56.25" x14ac:dyDescent="0.35">
      <c r="A60" s="209" t="s">
        <v>1</v>
      </c>
      <c r="B60" s="211" t="s">
        <v>57</v>
      </c>
      <c r="C60" s="212"/>
      <c r="D60" s="212"/>
      <c r="E60" s="213"/>
      <c r="F60" s="31" t="s">
        <v>58</v>
      </c>
      <c r="G60" s="31" t="s">
        <v>7</v>
      </c>
      <c r="H60" s="230" t="s">
        <v>59</v>
      </c>
      <c r="I60" s="230"/>
      <c r="J60" s="230"/>
      <c r="K60" s="230"/>
      <c r="L60" s="230"/>
      <c r="M60" s="230"/>
      <c r="N60" s="230"/>
    </row>
    <row r="61" spans="1:15" s="32" customFormat="1" ht="25.5" customHeight="1" x14ac:dyDescent="0.35">
      <c r="A61" s="210"/>
      <c r="B61" s="211" t="s">
        <v>12</v>
      </c>
      <c r="C61" s="212"/>
      <c r="D61" s="212"/>
      <c r="E61" s="213"/>
      <c r="F61" s="33"/>
      <c r="G61" s="33"/>
      <c r="H61" s="33">
        <v>0.4</v>
      </c>
      <c r="I61" s="33">
        <v>0.5</v>
      </c>
      <c r="J61" s="33">
        <v>0.55000000000000004</v>
      </c>
      <c r="K61" s="33">
        <v>0.7</v>
      </c>
      <c r="L61" s="33">
        <v>0.8</v>
      </c>
      <c r="M61" s="33">
        <v>0.9</v>
      </c>
      <c r="N61" s="33">
        <v>1</v>
      </c>
    </row>
    <row r="62" spans="1:15" s="32" customFormat="1" ht="28.5" customHeight="1" x14ac:dyDescent="0.35">
      <c r="A62" s="34">
        <v>1</v>
      </c>
      <c r="B62" s="238" t="s">
        <v>35</v>
      </c>
      <c r="C62" s="239"/>
      <c r="D62" s="239"/>
      <c r="E62" s="240"/>
      <c r="F62" s="35" t="s">
        <v>36</v>
      </c>
      <c r="G62" s="36" t="s">
        <v>17</v>
      </c>
      <c r="H62" s="78">
        <v>195</v>
      </c>
      <c r="I62" s="78">
        <v>243</v>
      </c>
      <c r="J62" s="78">
        <v>254</v>
      </c>
      <c r="K62" s="78">
        <v>348</v>
      </c>
      <c r="L62" s="78">
        <v>386</v>
      </c>
      <c r="M62" s="78">
        <v>400</v>
      </c>
      <c r="N62" s="78"/>
    </row>
    <row r="63" spans="1:15" s="32" customFormat="1" ht="28.5" customHeight="1" x14ac:dyDescent="0.35">
      <c r="A63" s="37">
        <v>2</v>
      </c>
      <c r="B63" s="185" t="s">
        <v>37</v>
      </c>
      <c r="C63" s="186"/>
      <c r="D63" s="186"/>
      <c r="E63" s="187"/>
      <c r="F63" s="35" t="s">
        <v>38</v>
      </c>
      <c r="G63" s="36" t="s">
        <v>17</v>
      </c>
      <c r="H63" s="78">
        <f>H62*1.2/1.155</f>
        <v>202.59740259740261</v>
      </c>
      <c r="I63" s="78">
        <f t="shared" ref="I63:M63" si="21">I62*1.2/1.155</f>
        <v>252.46753246753244</v>
      </c>
      <c r="J63" s="78">
        <f t="shared" si="21"/>
        <v>263.89610389610391</v>
      </c>
      <c r="K63" s="78">
        <f t="shared" si="21"/>
        <v>361.55844155844153</v>
      </c>
      <c r="L63" s="78">
        <f t="shared" si="21"/>
        <v>401.03896103896102</v>
      </c>
      <c r="M63" s="78">
        <f t="shared" si="21"/>
        <v>415.58441558441558</v>
      </c>
      <c r="N63" s="78" t="s">
        <v>18</v>
      </c>
    </row>
    <row r="64" spans="1:15" s="32" customFormat="1" ht="28.5" customHeight="1" x14ac:dyDescent="0.35">
      <c r="A64" s="37">
        <v>3</v>
      </c>
      <c r="B64" s="185" t="s">
        <v>39</v>
      </c>
      <c r="C64" s="186"/>
      <c r="D64" s="186"/>
      <c r="E64" s="187"/>
      <c r="F64" s="35" t="s">
        <v>40</v>
      </c>
      <c r="G64" s="36" t="s">
        <v>17</v>
      </c>
      <c r="H64" s="78">
        <f>H62*1.2/1.15</f>
        <v>203.47826086956525</v>
      </c>
      <c r="I64" s="78">
        <f t="shared" ref="I64:M64" si="22">I62*1.2/1.15</f>
        <v>253.56521739130434</v>
      </c>
      <c r="J64" s="78">
        <f t="shared" si="22"/>
        <v>265.04347826086962</v>
      </c>
      <c r="K64" s="78">
        <f t="shared" si="22"/>
        <v>363.13043478260869</v>
      </c>
      <c r="L64" s="78">
        <f t="shared" si="22"/>
        <v>402.78260869565219</v>
      </c>
      <c r="M64" s="78">
        <f t="shared" si="22"/>
        <v>417.39130434782612</v>
      </c>
      <c r="N64" s="78" t="s">
        <v>18</v>
      </c>
    </row>
    <row r="65" spans="1:14" s="32" customFormat="1" ht="28.5" customHeight="1" x14ac:dyDescent="0.35">
      <c r="A65" s="34">
        <v>4</v>
      </c>
      <c r="B65" s="185" t="s">
        <v>41</v>
      </c>
      <c r="C65" s="186"/>
      <c r="D65" s="186"/>
      <c r="E65" s="187"/>
      <c r="F65" s="35" t="s">
        <v>42</v>
      </c>
      <c r="G65" s="36" t="s">
        <v>17</v>
      </c>
      <c r="H65" s="78">
        <f>H62*1.2/1.051</f>
        <v>222.64509990485254</v>
      </c>
      <c r="I65" s="78">
        <f t="shared" ref="I65:M65" si="23">I62*1.2/1.051</f>
        <v>277.45004757373925</v>
      </c>
      <c r="J65" s="78">
        <f t="shared" si="23"/>
        <v>290.00951474785921</v>
      </c>
      <c r="K65" s="78">
        <f t="shared" si="23"/>
        <v>397.33587059942909</v>
      </c>
      <c r="L65" s="78">
        <f t="shared" si="23"/>
        <v>440.72312083729781</v>
      </c>
      <c r="M65" s="78">
        <f t="shared" si="23"/>
        <v>456.70789724072313</v>
      </c>
      <c r="N65" s="78" t="s">
        <v>18</v>
      </c>
    </row>
    <row r="66" spans="1:14" s="32" customFormat="1" ht="28.5" customHeight="1" x14ac:dyDescent="0.35">
      <c r="A66" s="37">
        <v>5</v>
      </c>
      <c r="B66" s="185" t="s">
        <v>43</v>
      </c>
      <c r="C66" s="186"/>
      <c r="D66" s="186"/>
      <c r="E66" s="187"/>
      <c r="F66" s="35" t="s">
        <v>44</v>
      </c>
      <c r="G66" s="36" t="s">
        <v>17</v>
      </c>
      <c r="H66" s="78">
        <f>H62*1.2/1.06</f>
        <v>220.75471698113208</v>
      </c>
      <c r="I66" s="78">
        <f t="shared" ref="I66:M66" si="24">I62*1.2/1.06</f>
        <v>275.09433962264148</v>
      </c>
      <c r="J66" s="78">
        <f t="shared" si="24"/>
        <v>287.54716981132077</v>
      </c>
      <c r="K66" s="78">
        <f t="shared" si="24"/>
        <v>393.96226415094333</v>
      </c>
      <c r="L66" s="78">
        <f t="shared" si="24"/>
        <v>436.98113207547169</v>
      </c>
      <c r="M66" s="78">
        <f t="shared" si="24"/>
        <v>452.83018867924528</v>
      </c>
      <c r="N66" s="78" t="s">
        <v>18</v>
      </c>
    </row>
    <row r="67" spans="1:14" s="32" customFormat="1" ht="28.5" customHeight="1" x14ac:dyDescent="0.35">
      <c r="A67" s="34">
        <v>6</v>
      </c>
      <c r="B67" s="185" t="s">
        <v>45</v>
      </c>
      <c r="C67" s="186"/>
      <c r="D67" s="186"/>
      <c r="E67" s="187"/>
      <c r="F67" s="35" t="s">
        <v>46</v>
      </c>
      <c r="G67" s="36" t="s">
        <v>17</v>
      </c>
      <c r="H67" s="78">
        <f>H62*1.2/1.047</f>
        <v>223.49570200573066</v>
      </c>
      <c r="I67" s="78">
        <f t="shared" ref="I67:M67" si="25">I62*1.2/1.047</f>
        <v>278.51002865329514</v>
      </c>
      <c r="J67" s="78">
        <f t="shared" si="25"/>
        <v>291.11747851002866</v>
      </c>
      <c r="K67" s="78">
        <f t="shared" si="25"/>
        <v>398.85386819484239</v>
      </c>
      <c r="L67" s="78">
        <f t="shared" si="25"/>
        <v>442.40687679083095</v>
      </c>
      <c r="M67" s="78">
        <f t="shared" si="25"/>
        <v>458.4527220630373</v>
      </c>
      <c r="N67" s="78" t="s">
        <v>18</v>
      </c>
    </row>
    <row r="68" spans="1:14" s="32" customFormat="1" ht="28.5" customHeight="1" x14ac:dyDescent="0.35">
      <c r="A68" s="37">
        <v>7</v>
      </c>
      <c r="B68" s="185" t="s">
        <v>47</v>
      </c>
      <c r="C68" s="186"/>
      <c r="D68" s="186"/>
      <c r="E68" s="187"/>
      <c r="F68" s="35" t="s">
        <v>48</v>
      </c>
      <c r="G68" s="36" t="s">
        <v>17</v>
      </c>
      <c r="H68" s="78">
        <f>H62*1.2/0.902</f>
        <v>259.42350332594236</v>
      </c>
      <c r="I68" s="78">
        <f t="shared" ref="I68:M68" si="26">I62*1.2/0.902</f>
        <v>323.28159645232813</v>
      </c>
      <c r="J68" s="78">
        <f t="shared" si="26"/>
        <v>337.91574279379159</v>
      </c>
      <c r="K68" s="78">
        <f t="shared" si="26"/>
        <v>462.97117516629709</v>
      </c>
      <c r="L68" s="78">
        <f t="shared" si="26"/>
        <v>513.52549889135253</v>
      </c>
      <c r="M68" s="78">
        <f t="shared" si="26"/>
        <v>532.15077605321505</v>
      </c>
      <c r="N68" s="78">
        <f>N69*0.8/0.902</f>
        <v>691.79600886917956</v>
      </c>
    </row>
    <row r="69" spans="1:14" s="32" customFormat="1" ht="28.5" customHeight="1" x14ac:dyDescent="0.35">
      <c r="A69" s="34">
        <v>8</v>
      </c>
      <c r="B69" s="185" t="s">
        <v>49</v>
      </c>
      <c r="C69" s="186"/>
      <c r="D69" s="186"/>
      <c r="E69" s="187"/>
      <c r="F69" s="35" t="s">
        <v>50</v>
      </c>
      <c r="G69" s="36" t="s">
        <v>17</v>
      </c>
      <c r="H69" s="78">
        <f>H62*1.2/0.8</f>
        <v>292.5</v>
      </c>
      <c r="I69" s="78">
        <f t="shared" ref="I69:M69" si="27">I62*1.2/0.8</f>
        <v>364.49999999999994</v>
      </c>
      <c r="J69" s="78">
        <f t="shared" si="27"/>
        <v>381</v>
      </c>
      <c r="K69" s="78">
        <f t="shared" si="27"/>
        <v>521.99999999999989</v>
      </c>
      <c r="L69" s="78">
        <f t="shared" si="27"/>
        <v>579</v>
      </c>
      <c r="M69" s="78">
        <f t="shared" si="27"/>
        <v>600</v>
      </c>
      <c r="N69" s="78">
        <v>780</v>
      </c>
    </row>
    <row r="70" spans="1:14" s="32" customFormat="1" ht="28.5" customHeight="1" x14ac:dyDescent="0.35">
      <c r="A70" s="37">
        <v>9</v>
      </c>
      <c r="B70" s="185" t="s">
        <v>51</v>
      </c>
      <c r="C70" s="186"/>
      <c r="D70" s="186"/>
      <c r="E70" s="187"/>
      <c r="F70" s="35">
        <v>1250</v>
      </c>
      <c r="G70" s="36" t="s">
        <v>17</v>
      </c>
      <c r="H70" s="78">
        <v>187</v>
      </c>
      <c r="I70" s="78">
        <v>233</v>
      </c>
      <c r="J70" s="78">
        <v>245</v>
      </c>
      <c r="K70" s="78">
        <v>333</v>
      </c>
      <c r="L70" s="78">
        <v>370</v>
      </c>
      <c r="M70" s="78">
        <v>410</v>
      </c>
      <c r="N70" s="78">
        <v>504</v>
      </c>
    </row>
    <row r="71" spans="1:14" s="32" customFormat="1" ht="28.5" customHeight="1" x14ac:dyDescent="0.35">
      <c r="A71" s="34">
        <v>10</v>
      </c>
      <c r="B71" s="185" t="s">
        <v>180</v>
      </c>
      <c r="C71" s="186"/>
      <c r="D71" s="186"/>
      <c r="E71" s="187"/>
      <c r="F71" s="35">
        <v>1250</v>
      </c>
      <c r="G71" s="36" t="s">
        <v>17</v>
      </c>
      <c r="H71" s="78">
        <f t="shared" ref="H71:M71" si="28">H70</f>
        <v>187</v>
      </c>
      <c r="I71" s="78">
        <f t="shared" si="28"/>
        <v>233</v>
      </c>
      <c r="J71" s="78">
        <f t="shared" si="28"/>
        <v>245</v>
      </c>
      <c r="K71" s="78">
        <f t="shared" si="28"/>
        <v>333</v>
      </c>
      <c r="L71" s="78">
        <f t="shared" si="28"/>
        <v>370</v>
      </c>
      <c r="M71" s="78">
        <f t="shared" si="28"/>
        <v>410</v>
      </c>
      <c r="N71" s="78">
        <v>504</v>
      </c>
    </row>
    <row r="72" spans="1:14" s="32" customFormat="1" ht="28.5" customHeight="1" x14ac:dyDescent="0.35">
      <c r="A72" s="37">
        <v>11</v>
      </c>
      <c r="B72" s="185" t="s">
        <v>60</v>
      </c>
      <c r="C72" s="186"/>
      <c r="D72" s="186"/>
      <c r="E72" s="187"/>
      <c r="F72" s="36" t="s">
        <v>18</v>
      </c>
      <c r="G72" s="36" t="s">
        <v>23</v>
      </c>
      <c r="H72" s="237">
        <v>2700</v>
      </c>
      <c r="I72" s="237"/>
      <c r="J72" s="237"/>
      <c r="K72" s="237"/>
      <c r="L72" s="237"/>
      <c r="M72" s="237"/>
      <c r="N72" s="237"/>
    </row>
    <row r="73" spans="1:14" s="32" customFormat="1" ht="28.5" customHeight="1" x14ac:dyDescent="0.35">
      <c r="A73" s="34">
        <v>12</v>
      </c>
      <c r="B73" s="185" t="s">
        <v>61</v>
      </c>
      <c r="C73" s="186"/>
      <c r="D73" s="186"/>
      <c r="E73" s="187"/>
      <c r="F73" s="36" t="s">
        <v>18</v>
      </c>
      <c r="G73" s="36" t="s">
        <v>23</v>
      </c>
      <c r="H73" s="237">
        <v>3200</v>
      </c>
      <c r="I73" s="237"/>
      <c r="J73" s="237"/>
      <c r="K73" s="237"/>
      <c r="L73" s="237"/>
      <c r="M73" s="237"/>
      <c r="N73" s="237"/>
    </row>
    <row r="74" spans="1:14" s="32" customFormat="1" ht="28.5" customHeight="1" x14ac:dyDescent="0.35">
      <c r="A74" s="37">
        <v>13</v>
      </c>
      <c r="B74" s="185" t="s">
        <v>62</v>
      </c>
      <c r="C74" s="186"/>
      <c r="D74" s="186"/>
      <c r="E74" s="187"/>
      <c r="F74" s="36" t="s">
        <v>18</v>
      </c>
      <c r="G74" s="36" t="s">
        <v>23</v>
      </c>
      <c r="H74" s="237">
        <v>3200</v>
      </c>
      <c r="I74" s="237"/>
      <c r="J74" s="237"/>
      <c r="K74" s="237"/>
      <c r="L74" s="237"/>
      <c r="M74" s="237"/>
      <c r="N74" s="237"/>
    </row>
    <row r="75" spans="1:14" s="32" customFormat="1" ht="28.5" customHeight="1" x14ac:dyDescent="0.35">
      <c r="A75" s="37">
        <v>14</v>
      </c>
      <c r="B75" s="185" t="s">
        <v>26</v>
      </c>
      <c r="C75" s="186"/>
      <c r="D75" s="186"/>
      <c r="E75" s="187"/>
      <c r="F75" s="36" t="s">
        <v>27</v>
      </c>
      <c r="G75" s="36" t="s">
        <v>17</v>
      </c>
      <c r="H75" s="237">
        <v>15</v>
      </c>
      <c r="I75" s="237"/>
      <c r="J75" s="237"/>
      <c r="K75" s="237"/>
      <c r="L75" s="237"/>
      <c r="M75" s="237"/>
      <c r="N75" s="237"/>
    </row>
    <row r="76" spans="1:14" ht="15" customHeight="1" x14ac:dyDescent="0.25">
      <c r="B76" s="23"/>
      <c r="C76" s="38"/>
      <c r="D76" s="38"/>
      <c r="E76" s="25"/>
      <c r="F76" s="25"/>
      <c r="G76" s="25"/>
      <c r="H76" s="25"/>
      <c r="I76" s="25"/>
      <c r="J76" s="25"/>
      <c r="K76" s="12"/>
      <c r="M76" s="25"/>
    </row>
    <row r="77" spans="1:14" ht="20.25" customHeight="1" x14ac:dyDescent="0.3">
      <c r="A77" s="39" t="s">
        <v>28</v>
      </c>
      <c r="C77" s="12"/>
      <c r="D77" s="12"/>
      <c r="E77" s="12"/>
      <c r="F77" s="12"/>
      <c r="G77" s="12"/>
      <c r="H77" s="12"/>
      <c r="I77" s="12"/>
      <c r="J77" s="12"/>
      <c r="K77" s="12"/>
      <c r="L77" s="40" t="s">
        <v>30</v>
      </c>
    </row>
    <row r="78" spans="1:14" ht="20.25" customHeight="1" x14ac:dyDescent="0.3">
      <c r="A78" s="29" t="s">
        <v>54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4" ht="20.25" customHeight="1" x14ac:dyDescent="0.3">
      <c r="A79" s="41" t="s">
        <v>172</v>
      </c>
      <c r="C79" s="12"/>
      <c r="D79" s="12"/>
      <c r="E79" s="12"/>
      <c r="F79" s="12"/>
      <c r="G79" s="12"/>
      <c r="H79" s="12"/>
      <c r="I79" s="12"/>
      <c r="J79" s="12"/>
      <c r="L79" s="12"/>
      <c r="M79" s="12"/>
    </row>
    <row r="80" spans="1:14" ht="15" customHeight="1" x14ac:dyDescent="0.25">
      <c r="C80" s="12"/>
      <c r="D80" s="12"/>
      <c r="E80" s="12"/>
      <c r="F80" s="12"/>
      <c r="G80" s="12"/>
      <c r="H80" s="12"/>
      <c r="I80" s="12"/>
      <c r="J80" s="12"/>
      <c r="L80" s="12"/>
      <c r="M80" s="12"/>
    </row>
    <row r="81" spans="1:14" ht="31.5" customHeight="1" x14ac:dyDescent="0.25">
      <c r="A81" s="197" t="s">
        <v>63</v>
      </c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</row>
    <row r="82" spans="1:14" x14ac:dyDescent="0.25">
      <c r="A82" s="214" t="s">
        <v>1</v>
      </c>
      <c r="B82" s="231" t="s">
        <v>2</v>
      </c>
      <c r="C82" s="232"/>
      <c r="D82" s="233"/>
      <c r="E82" s="234" t="s">
        <v>3</v>
      </c>
      <c r="F82" s="234"/>
      <c r="G82" s="234"/>
      <c r="H82" s="234" t="s">
        <v>4</v>
      </c>
      <c r="I82" s="234"/>
      <c r="J82"/>
      <c r="K82"/>
      <c r="L82"/>
      <c r="M82"/>
      <c r="N82"/>
    </row>
    <row r="83" spans="1:14" ht="45" customHeight="1" x14ac:dyDescent="0.3">
      <c r="A83" s="215"/>
      <c r="B83" s="2" t="s">
        <v>5</v>
      </c>
      <c r="C83" s="182" t="s">
        <v>6</v>
      </c>
      <c r="D83" s="182" t="s">
        <v>7</v>
      </c>
      <c r="E83" s="3" t="s">
        <v>8</v>
      </c>
      <c r="F83" s="3" t="s">
        <v>9</v>
      </c>
      <c r="G83" s="3" t="s">
        <v>34</v>
      </c>
      <c r="H83" s="235" t="s">
        <v>10</v>
      </c>
      <c r="I83" s="236"/>
      <c r="J83" s="8"/>
      <c r="K83"/>
      <c r="L83"/>
      <c r="M83"/>
      <c r="N83"/>
    </row>
    <row r="84" spans="1:14" ht="18" customHeight="1" x14ac:dyDescent="0.25">
      <c r="A84" s="215"/>
      <c r="B84" s="4" t="s">
        <v>11</v>
      </c>
      <c r="C84" s="183"/>
      <c r="D84" s="183"/>
      <c r="E84" s="42">
        <v>50</v>
      </c>
      <c r="F84" s="42">
        <v>40</v>
      </c>
      <c r="G84" s="42">
        <v>35</v>
      </c>
      <c r="H84" s="231">
        <v>25</v>
      </c>
      <c r="I84" s="233"/>
      <c r="J84"/>
      <c r="K84"/>
      <c r="L84"/>
      <c r="M84"/>
      <c r="N84"/>
    </row>
    <row r="85" spans="1:14" ht="15.75" customHeight="1" x14ac:dyDescent="0.25">
      <c r="A85" s="215"/>
      <c r="B85" s="4" t="s">
        <v>12</v>
      </c>
      <c r="C85" s="183"/>
      <c r="D85" s="183"/>
      <c r="E85" s="42">
        <v>0.5</v>
      </c>
      <c r="F85" s="42">
        <v>0.5</v>
      </c>
      <c r="G85" s="42">
        <v>0.5</v>
      </c>
      <c r="H85" s="42">
        <v>0.4</v>
      </c>
      <c r="I85" s="42">
        <v>0.5</v>
      </c>
      <c r="J85"/>
      <c r="K85"/>
      <c r="L85"/>
      <c r="M85"/>
      <c r="N85"/>
    </row>
    <row r="86" spans="1:14" ht="18" customHeight="1" x14ac:dyDescent="0.3">
      <c r="A86" s="216"/>
      <c r="B86" s="4" t="s">
        <v>13</v>
      </c>
      <c r="C86" s="184"/>
      <c r="D86" s="184"/>
      <c r="E86" s="42" t="s">
        <v>14</v>
      </c>
      <c r="F86" s="42" t="s">
        <v>15</v>
      </c>
      <c r="G86" s="42">
        <v>10</v>
      </c>
      <c r="H86" s="42">
        <v>1</v>
      </c>
      <c r="I86" s="42">
        <v>1</v>
      </c>
      <c r="J86" s="8"/>
      <c r="K86" s="8"/>
      <c r="L86"/>
      <c r="M86"/>
      <c r="N86"/>
    </row>
    <row r="87" spans="1:14" s="8" customFormat="1" ht="19.5" x14ac:dyDescent="0.3">
      <c r="A87" s="43">
        <v>1</v>
      </c>
      <c r="B87" s="44" t="s">
        <v>64</v>
      </c>
      <c r="C87" s="7" t="s">
        <v>65</v>
      </c>
      <c r="D87" s="7" t="s">
        <v>17</v>
      </c>
      <c r="E87" s="78" t="s">
        <v>18</v>
      </c>
      <c r="F87" s="78" t="s">
        <v>18</v>
      </c>
      <c r="G87" s="78">
        <v>434</v>
      </c>
      <c r="H87" s="78">
        <v>380</v>
      </c>
      <c r="I87" s="78">
        <v>405</v>
      </c>
    </row>
    <row r="88" spans="1:14" s="8" customFormat="1" ht="19.5" x14ac:dyDescent="0.3">
      <c r="A88" s="43">
        <v>2</v>
      </c>
      <c r="B88" s="44" t="s">
        <v>66</v>
      </c>
      <c r="C88" s="7" t="s">
        <v>67</v>
      </c>
      <c r="D88" s="7" t="s">
        <v>17</v>
      </c>
      <c r="E88" s="78" t="s">
        <v>18</v>
      </c>
      <c r="F88" s="78" t="s">
        <v>18</v>
      </c>
      <c r="G88" s="78">
        <v>430</v>
      </c>
      <c r="H88" s="78">
        <v>350</v>
      </c>
      <c r="I88" s="78">
        <v>360</v>
      </c>
    </row>
    <row r="89" spans="1:14" s="8" customFormat="1" ht="19.5" x14ac:dyDescent="0.3">
      <c r="A89" s="43">
        <v>3</v>
      </c>
      <c r="B89" s="10" t="s">
        <v>68</v>
      </c>
      <c r="C89" s="7" t="s">
        <v>27</v>
      </c>
      <c r="D89" s="7" t="s">
        <v>19</v>
      </c>
      <c r="E89" s="78">
        <f t="shared" ref="E89:F89" si="29">0.25*E107</f>
        <v>185</v>
      </c>
      <c r="F89" s="78">
        <f t="shared" si="29"/>
        <v>185</v>
      </c>
      <c r="G89" s="78">
        <f>0.25*G107</f>
        <v>185</v>
      </c>
      <c r="H89" s="78" t="s">
        <v>18</v>
      </c>
      <c r="I89" s="78">
        <f>0.25*I107</f>
        <v>130</v>
      </c>
    </row>
    <row r="90" spans="1:14" s="8" customFormat="1" ht="19.5" x14ac:dyDescent="0.3">
      <c r="A90" s="43">
        <v>4</v>
      </c>
      <c r="B90" s="10" t="s">
        <v>69</v>
      </c>
      <c r="C90" s="7" t="s">
        <v>27</v>
      </c>
      <c r="D90" s="7" t="s">
        <v>19</v>
      </c>
      <c r="E90" s="78">
        <f>0.25*E107</f>
        <v>185</v>
      </c>
      <c r="F90" s="78">
        <f>0.25*F107</f>
        <v>185</v>
      </c>
      <c r="G90" s="78">
        <f t="shared" ref="G90" si="30">0.25*G107</f>
        <v>185</v>
      </c>
      <c r="H90" s="78" t="s">
        <v>18</v>
      </c>
      <c r="I90" s="78">
        <f>0.25*I107</f>
        <v>130</v>
      </c>
    </row>
    <row r="91" spans="1:14" s="8" customFormat="1" ht="19.5" x14ac:dyDescent="0.3">
      <c r="A91" s="43">
        <v>5</v>
      </c>
      <c r="B91" s="10" t="s">
        <v>205</v>
      </c>
      <c r="C91" s="7" t="s">
        <v>27</v>
      </c>
      <c r="D91" s="7" t="s">
        <v>19</v>
      </c>
      <c r="E91" s="78">
        <f>0.275*E107</f>
        <v>203.50000000000003</v>
      </c>
      <c r="F91" s="78">
        <f t="shared" ref="F91:I91" si="31">0.275*F107</f>
        <v>203.50000000000003</v>
      </c>
      <c r="G91" s="78">
        <f t="shared" si="31"/>
        <v>203.50000000000003</v>
      </c>
      <c r="H91" s="78" t="s">
        <v>18</v>
      </c>
      <c r="I91" s="78">
        <f t="shared" si="31"/>
        <v>143</v>
      </c>
    </row>
    <row r="92" spans="1:14" s="8" customFormat="1" ht="19.5" x14ac:dyDescent="0.3">
      <c r="A92" s="43">
        <v>6</v>
      </c>
      <c r="B92" s="10" t="s">
        <v>182</v>
      </c>
      <c r="C92" s="7" t="s">
        <v>27</v>
      </c>
      <c r="D92" s="7" t="s">
        <v>19</v>
      </c>
      <c r="E92" s="78">
        <f>0.625*E107</f>
        <v>462.5</v>
      </c>
      <c r="F92" s="78">
        <f t="shared" ref="F92:I92" si="32">0.625*F107</f>
        <v>462.5</v>
      </c>
      <c r="G92" s="78">
        <f t="shared" si="32"/>
        <v>462.5</v>
      </c>
      <c r="H92" s="78" t="s">
        <v>18</v>
      </c>
      <c r="I92" s="78">
        <f t="shared" si="32"/>
        <v>325</v>
      </c>
    </row>
    <row r="93" spans="1:14" s="8" customFormat="1" ht="19.5" x14ac:dyDescent="0.3">
      <c r="A93" s="43">
        <v>7</v>
      </c>
      <c r="B93" s="10" t="s">
        <v>183</v>
      </c>
      <c r="C93" s="7" t="s">
        <v>27</v>
      </c>
      <c r="D93" s="7" t="s">
        <v>19</v>
      </c>
      <c r="E93" s="78">
        <f>0.675*E107</f>
        <v>499.50000000000006</v>
      </c>
      <c r="F93" s="78">
        <f t="shared" ref="F93:I93" si="33">0.675*F107</f>
        <v>499.50000000000006</v>
      </c>
      <c r="G93" s="78">
        <f t="shared" si="33"/>
        <v>499.50000000000006</v>
      </c>
      <c r="H93" s="78" t="s">
        <v>18</v>
      </c>
      <c r="I93" s="78">
        <f t="shared" si="33"/>
        <v>351</v>
      </c>
    </row>
    <row r="94" spans="1:14" s="8" customFormat="1" ht="19.5" x14ac:dyDescent="0.3">
      <c r="A94" s="43">
        <v>8</v>
      </c>
      <c r="B94" s="10" t="s">
        <v>184</v>
      </c>
      <c r="C94" s="7" t="s">
        <v>27</v>
      </c>
      <c r="D94" s="7" t="s">
        <v>19</v>
      </c>
      <c r="E94" s="78">
        <f>0.363*E107</f>
        <v>268.62</v>
      </c>
      <c r="F94" s="78">
        <f t="shared" ref="F94:I94" si="34">0.363*F107</f>
        <v>268.62</v>
      </c>
      <c r="G94" s="78">
        <f t="shared" si="34"/>
        <v>268.62</v>
      </c>
      <c r="H94" s="78" t="s">
        <v>18</v>
      </c>
      <c r="I94" s="78">
        <f t="shared" si="34"/>
        <v>188.76</v>
      </c>
    </row>
    <row r="95" spans="1:14" s="8" customFormat="1" ht="19.5" x14ac:dyDescent="0.3">
      <c r="A95" s="43">
        <v>9</v>
      </c>
      <c r="B95" s="10" t="s">
        <v>70</v>
      </c>
      <c r="C95" s="7" t="s">
        <v>27</v>
      </c>
      <c r="D95" s="7" t="s">
        <v>19</v>
      </c>
      <c r="E95" s="78">
        <f>0.375*E107</f>
        <v>277.5</v>
      </c>
      <c r="F95" s="78">
        <f t="shared" ref="F95:I95" si="35">0.375*F107</f>
        <v>277.5</v>
      </c>
      <c r="G95" s="78">
        <f t="shared" si="35"/>
        <v>277.5</v>
      </c>
      <c r="H95" s="78" t="s">
        <v>18</v>
      </c>
      <c r="I95" s="78">
        <f t="shared" si="35"/>
        <v>195</v>
      </c>
    </row>
    <row r="96" spans="1:14" s="8" customFormat="1" ht="19.5" x14ac:dyDescent="0.3">
      <c r="A96" s="43">
        <v>10</v>
      </c>
      <c r="B96" s="10" t="s">
        <v>206</v>
      </c>
      <c r="C96" s="7" t="s">
        <v>27</v>
      </c>
      <c r="D96" s="7" t="s">
        <v>19</v>
      </c>
      <c r="E96" s="78">
        <f>0.575*E107</f>
        <v>425.49999999999994</v>
      </c>
      <c r="F96" s="78">
        <f t="shared" ref="F96:I96" si="36">0.575*F107</f>
        <v>425.49999999999994</v>
      </c>
      <c r="G96" s="78">
        <f t="shared" si="36"/>
        <v>425.49999999999994</v>
      </c>
      <c r="H96" s="78" t="s">
        <v>18</v>
      </c>
      <c r="I96" s="78">
        <f t="shared" si="36"/>
        <v>299</v>
      </c>
    </row>
    <row r="97" spans="1:11" s="8" customFormat="1" ht="19.5" x14ac:dyDescent="0.3">
      <c r="A97" s="43">
        <v>11</v>
      </c>
      <c r="B97" s="10" t="s">
        <v>71</v>
      </c>
      <c r="C97" s="7" t="s">
        <v>27</v>
      </c>
      <c r="D97" s="7" t="s">
        <v>19</v>
      </c>
      <c r="E97" s="78">
        <f>0.4125*E107</f>
        <v>305.25</v>
      </c>
      <c r="F97" s="78">
        <f t="shared" ref="F97:I97" si="37">0.4125*F107</f>
        <v>305.25</v>
      </c>
      <c r="G97" s="78">
        <f t="shared" si="37"/>
        <v>305.25</v>
      </c>
      <c r="H97" s="78" t="s">
        <v>18</v>
      </c>
      <c r="I97" s="78">
        <f t="shared" si="37"/>
        <v>214.5</v>
      </c>
    </row>
    <row r="98" spans="1:11" s="8" customFormat="1" ht="19.5" x14ac:dyDescent="0.3">
      <c r="A98" s="43">
        <v>12</v>
      </c>
      <c r="B98" s="10" t="s">
        <v>72</v>
      </c>
      <c r="C98" s="7" t="s">
        <v>27</v>
      </c>
      <c r="D98" s="7" t="s">
        <v>19</v>
      </c>
      <c r="E98" s="78">
        <f>0.825*E107</f>
        <v>610.5</v>
      </c>
      <c r="F98" s="78">
        <f t="shared" ref="F98:I98" si="38">0.825*F107</f>
        <v>610.5</v>
      </c>
      <c r="G98" s="78">
        <f t="shared" si="38"/>
        <v>610.5</v>
      </c>
      <c r="H98" s="78" t="s">
        <v>18</v>
      </c>
      <c r="I98" s="78">
        <f t="shared" si="38"/>
        <v>429</v>
      </c>
    </row>
    <row r="99" spans="1:11" s="8" customFormat="1" ht="19.5" x14ac:dyDescent="0.3">
      <c r="A99" s="43">
        <v>13</v>
      </c>
      <c r="B99" s="10" t="s">
        <v>73</v>
      </c>
      <c r="C99" s="7" t="s">
        <v>27</v>
      </c>
      <c r="D99" s="7" t="s">
        <v>19</v>
      </c>
      <c r="E99" s="78">
        <f>0.325*E107</f>
        <v>240.5</v>
      </c>
      <c r="F99" s="78">
        <f t="shared" ref="F99:I99" si="39">0.325*F107</f>
        <v>240.5</v>
      </c>
      <c r="G99" s="78">
        <f t="shared" si="39"/>
        <v>240.5</v>
      </c>
      <c r="H99" s="78" t="s">
        <v>18</v>
      </c>
      <c r="I99" s="78">
        <f t="shared" si="39"/>
        <v>169</v>
      </c>
    </row>
    <row r="100" spans="1:11" s="8" customFormat="1" ht="19.5" x14ac:dyDescent="0.3">
      <c r="A100" s="43">
        <v>14</v>
      </c>
      <c r="B100" s="10" t="s">
        <v>74</v>
      </c>
      <c r="C100" s="7" t="s">
        <v>27</v>
      </c>
      <c r="D100" s="7" t="s">
        <v>19</v>
      </c>
      <c r="E100" s="78">
        <f>0.325*E107</f>
        <v>240.5</v>
      </c>
      <c r="F100" s="78">
        <f t="shared" ref="F100:I100" si="40">0.325*F107</f>
        <v>240.5</v>
      </c>
      <c r="G100" s="78">
        <f t="shared" si="40"/>
        <v>240.5</v>
      </c>
      <c r="H100" s="78" t="s">
        <v>18</v>
      </c>
      <c r="I100" s="78">
        <f t="shared" si="40"/>
        <v>169</v>
      </c>
    </row>
    <row r="101" spans="1:11" s="8" customFormat="1" ht="19.5" x14ac:dyDescent="0.3">
      <c r="A101" s="43">
        <v>15</v>
      </c>
      <c r="B101" s="10" t="s">
        <v>75</v>
      </c>
      <c r="C101" s="7" t="s">
        <v>27</v>
      </c>
      <c r="D101" s="7" t="s">
        <v>19</v>
      </c>
      <c r="E101" s="78">
        <f>0.45*E107</f>
        <v>333</v>
      </c>
      <c r="F101" s="78">
        <f t="shared" ref="F101:I101" si="41">0.45*F107</f>
        <v>333</v>
      </c>
      <c r="G101" s="78">
        <f t="shared" si="41"/>
        <v>333</v>
      </c>
      <c r="H101" s="78" t="s">
        <v>18</v>
      </c>
      <c r="I101" s="78">
        <f t="shared" si="41"/>
        <v>234</v>
      </c>
    </row>
    <row r="102" spans="1:11" s="8" customFormat="1" ht="19.5" x14ac:dyDescent="0.3">
      <c r="A102" s="43">
        <v>16</v>
      </c>
      <c r="B102" s="10" t="s">
        <v>76</v>
      </c>
      <c r="C102" s="7" t="s">
        <v>27</v>
      </c>
      <c r="D102" s="7" t="s">
        <v>19</v>
      </c>
      <c r="E102" s="78">
        <f>0.45*E107</f>
        <v>333</v>
      </c>
      <c r="F102" s="78">
        <f t="shared" ref="F102:I102" si="42">0.45*F107</f>
        <v>333</v>
      </c>
      <c r="G102" s="78">
        <f t="shared" si="42"/>
        <v>333</v>
      </c>
      <c r="H102" s="78" t="s">
        <v>18</v>
      </c>
      <c r="I102" s="78">
        <f t="shared" si="42"/>
        <v>234</v>
      </c>
    </row>
    <row r="103" spans="1:11" s="8" customFormat="1" ht="19.5" x14ac:dyDescent="0.3">
      <c r="A103" s="43">
        <v>17</v>
      </c>
      <c r="B103" s="10" t="s">
        <v>185</v>
      </c>
      <c r="C103" s="7" t="s">
        <v>27</v>
      </c>
      <c r="D103" s="7" t="s">
        <v>19</v>
      </c>
      <c r="E103" s="78">
        <f>0.78*E107</f>
        <v>577.20000000000005</v>
      </c>
      <c r="F103" s="78">
        <f t="shared" ref="F103:I103" si="43">0.78*F107</f>
        <v>577.20000000000005</v>
      </c>
      <c r="G103" s="78">
        <f t="shared" si="43"/>
        <v>577.20000000000005</v>
      </c>
      <c r="H103" s="78" t="s">
        <v>18</v>
      </c>
      <c r="I103" s="78">
        <f t="shared" si="43"/>
        <v>405.6</v>
      </c>
    </row>
    <row r="104" spans="1:11" s="8" customFormat="1" ht="19.5" x14ac:dyDescent="0.3">
      <c r="A104" s="43">
        <v>18</v>
      </c>
      <c r="B104" s="10" t="s">
        <v>207</v>
      </c>
      <c r="C104" s="7" t="s">
        <v>27</v>
      </c>
      <c r="D104" s="7" t="s">
        <v>19</v>
      </c>
      <c r="E104" s="78">
        <f>0.625*E107</f>
        <v>462.5</v>
      </c>
      <c r="F104" s="78">
        <f t="shared" ref="F104:I104" si="44">0.625*F107</f>
        <v>462.5</v>
      </c>
      <c r="G104" s="78">
        <f t="shared" si="44"/>
        <v>462.5</v>
      </c>
      <c r="H104" s="78" t="s">
        <v>18</v>
      </c>
      <c r="I104" s="78">
        <f t="shared" si="44"/>
        <v>325</v>
      </c>
    </row>
    <row r="105" spans="1:11" s="8" customFormat="1" ht="19.5" x14ac:dyDescent="0.3">
      <c r="A105" s="43">
        <v>19</v>
      </c>
      <c r="B105" s="10" t="s">
        <v>186</v>
      </c>
      <c r="C105" s="7" t="s">
        <v>27</v>
      </c>
      <c r="D105" s="7" t="s">
        <v>19</v>
      </c>
      <c r="E105" s="78">
        <f>0.83*E107</f>
        <v>614.19999999999993</v>
      </c>
      <c r="F105" s="78">
        <f t="shared" ref="F105:I105" si="45">0.83*F107</f>
        <v>614.19999999999993</v>
      </c>
      <c r="G105" s="78">
        <f t="shared" si="45"/>
        <v>614.19999999999993</v>
      </c>
      <c r="H105" s="78" t="s">
        <v>18</v>
      </c>
      <c r="I105" s="78">
        <f t="shared" si="45"/>
        <v>431.59999999999997</v>
      </c>
    </row>
    <row r="106" spans="1:11" s="8" customFormat="1" ht="19.5" x14ac:dyDescent="0.3">
      <c r="A106" s="43">
        <v>20</v>
      </c>
      <c r="B106" s="10" t="s">
        <v>208</v>
      </c>
      <c r="C106" s="7" t="s">
        <v>27</v>
      </c>
      <c r="D106" s="7" t="s">
        <v>19</v>
      </c>
      <c r="E106" s="78">
        <f>0.675*E107</f>
        <v>499.50000000000006</v>
      </c>
      <c r="F106" s="78">
        <f t="shared" ref="F106:I106" si="46">0.675*F107</f>
        <v>499.50000000000006</v>
      </c>
      <c r="G106" s="78">
        <f t="shared" si="46"/>
        <v>499.50000000000006</v>
      </c>
      <c r="H106" s="78" t="s">
        <v>18</v>
      </c>
      <c r="I106" s="78">
        <f t="shared" si="46"/>
        <v>351</v>
      </c>
    </row>
    <row r="107" spans="1:11" s="8" customFormat="1" ht="19.5" x14ac:dyDescent="0.3">
      <c r="A107" s="43">
        <v>21</v>
      </c>
      <c r="B107" s="10" t="s">
        <v>77</v>
      </c>
      <c r="C107" s="7" t="s">
        <v>27</v>
      </c>
      <c r="D107" s="7" t="s">
        <v>78</v>
      </c>
      <c r="E107" s="78">
        <v>740</v>
      </c>
      <c r="F107" s="78">
        <v>740</v>
      </c>
      <c r="G107" s="78">
        <v>740</v>
      </c>
      <c r="H107" s="78" t="s">
        <v>18</v>
      </c>
      <c r="I107" s="78">
        <v>520</v>
      </c>
    </row>
    <row r="108" spans="1:11" s="8" customFormat="1" ht="17.25" x14ac:dyDescent="0.3">
      <c r="A108" s="43">
        <v>22</v>
      </c>
      <c r="B108" s="10" t="s">
        <v>209</v>
      </c>
      <c r="C108" s="7" t="s">
        <v>18</v>
      </c>
      <c r="D108" s="7" t="s">
        <v>53</v>
      </c>
      <c r="E108" s="193">
        <v>480</v>
      </c>
      <c r="F108" s="193"/>
      <c r="G108" s="193"/>
      <c r="H108" s="193"/>
      <c r="I108" s="193"/>
    </row>
    <row r="109" spans="1:11" s="8" customFormat="1" ht="17.25" x14ac:dyDescent="0.3">
      <c r="A109" s="43">
        <v>23</v>
      </c>
      <c r="B109" s="10" t="s">
        <v>52</v>
      </c>
      <c r="C109" s="7" t="s">
        <v>18</v>
      </c>
      <c r="D109" s="7" t="s">
        <v>53</v>
      </c>
      <c r="E109" s="193">
        <v>1900</v>
      </c>
      <c r="F109" s="193"/>
      <c r="G109" s="193"/>
      <c r="H109" s="193"/>
      <c r="I109" s="193"/>
      <c r="K109" s="80"/>
    </row>
    <row r="110" spans="1:11" s="8" customFormat="1" ht="17.25" x14ac:dyDescent="0.3">
      <c r="A110" s="43">
        <v>24</v>
      </c>
      <c r="B110" s="10" t="s">
        <v>24</v>
      </c>
      <c r="C110" s="7" t="s">
        <v>18</v>
      </c>
      <c r="D110" s="7" t="s">
        <v>53</v>
      </c>
      <c r="E110" s="193">
        <v>3500</v>
      </c>
      <c r="F110" s="193"/>
      <c r="G110" s="193"/>
      <c r="H110" s="193"/>
      <c r="I110" s="193"/>
    </row>
    <row r="111" spans="1:11" s="8" customFormat="1" ht="17.25" x14ac:dyDescent="0.3">
      <c r="A111" s="43">
        <v>25</v>
      </c>
      <c r="B111" s="10" t="s">
        <v>26</v>
      </c>
      <c r="C111" s="7" t="s">
        <v>27</v>
      </c>
      <c r="D111" s="7" t="s">
        <v>17</v>
      </c>
      <c r="E111" s="193">
        <v>15</v>
      </c>
      <c r="F111" s="193"/>
      <c r="G111" s="193"/>
      <c r="H111" s="193"/>
      <c r="I111" s="193"/>
    </row>
    <row r="112" spans="1:11" ht="17.25" x14ac:dyDescent="0.3">
      <c r="A112" s="26" t="s">
        <v>28</v>
      </c>
      <c r="C112" s="12"/>
      <c r="D112" s="45" t="s">
        <v>29</v>
      </c>
      <c r="E112" s="12"/>
      <c r="F112" s="12"/>
      <c r="G112" s="12"/>
      <c r="H112" s="12"/>
      <c r="I112" s="12"/>
      <c r="J112" s="8"/>
      <c r="K112" s="68"/>
    </row>
    <row r="113" spans="1:14" ht="18" customHeight="1" x14ac:dyDescent="0.3">
      <c r="A113" s="12" t="s">
        <v>79</v>
      </c>
      <c r="C113" s="12"/>
      <c r="D113" s="196" t="s">
        <v>181</v>
      </c>
      <c r="E113" s="196"/>
      <c r="F113" s="196"/>
      <c r="G113" s="196"/>
      <c r="H113" s="196"/>
      <c r="I113" s="196"/>
      <c r="J113" s="196"/>
      <c r="K113" s="196"/>
      <c r="L113" s="40" t="s">
        <v>30</v>
      </c>
    </row>
    <row r="114" spans="1:14" x14ac:dyDescent="0.25">
      <c r="A114" s="16" t="s">
        <v>173</v>
      </c>
      <c r="C114" s="12"/>
      <c r="D114" s="196"/>
      <c r="E114" s="196"/>
      <c r="F114" s="196"/>
      <c r="G114" s="196"/>
      <c r="H114" s="196"/>
      <c r="I114" s="196"/>
      <c r="J114" s="196"/>
      <c r="K114" s="196"/>
    </row>
    <row r="115" spans="1:14" x14ac:dyDescent="0.25">
      <c r="A115" s="12" t="s">
        <v>32</v>
      </c>
      <c r="C115" s="12"/>
      <c r="D115" s="196"/>
      <c r="E115" s="196"/>
      <c r="F115" s="196"/>
      <c r="G115" s="196"/>
      <c r="H115" s="196"/>
      <c r="I115" s="196"/>
      <c r="J115" s="196"/>
      <c r="K115" s="196"/>
    </row>
    <row r="116" spans="1:14" ht="20.25" customHeight="1" x14ac:dyDescent="0.25">
      <c r="A116" s="11" t="s">
        <v>80</v>
      </c>
      <c r="D116" s="196"/>
      <c r="E116" s="196"/>
      <c r="F116" s="196"/>
      <c r="G116" s="196"/>
      <c r="H116" s="196"/>
      <c r="I116" s="196"/>
      <c r="J116" s="196"/>
      <c r="K116" s="196"/>
    </row>
    <row r="117" spans="1:14" ht="35.25" customHeight="1" x14ac:dyDescent="0.25">
      <c r="A117" s="267" t="s">
        <v>81</v>
      </c>
      <c r="B117" s="267"/>
      <c r="C117" s="267"/>
      <c r="D117" s="267"/>
      <c r="E117" s="267"/>
      <c r="F117" s="267"/>
      <c r="G117" s="267"/>
      <c r="H117" s="267"/>
      <c r="I117" s="267"/>
      <c r="J117" s="267"/>
      <c r="K117" s="267"/>
      <c r="L117" s="198"/>
      <c r="M117" s="198"/>
      <c r="N117" s="198"/>
    </row>
    <row r="118" spans="1:14" s="47" customFormat="1" ht="33" customHeight="1" x14ac:dyDescent="0.3">
      <c r="A118" s="241" t="s">
        <v>1</v>
      </c>
      <c r="B118" s="46" t="s">
        <v>5</v>
      </c>
      <c r="C118" s="241" t="s">
        <v>82</v>
      </c>
      <c r="D118" s="243" t="s">
        <v>7</v>
      </c>
      <c r="E118" s="245" t="s">
        <v>83</v>
      </c>
      <c r="F118" s="246"/>
      <c r="G118" s="268" t="s">
        <v>84</v>
      </c>
      <c r="H118" s="268"/>
      <c r="I118" s="268"/>
      <c r="J118" s="268"/>
      <c r="K118" s="268"/>
      <c r="L118" s="64"/>
      <c r="M118" s="64"/>
      <c r="N118" s="64"/>
    </row>
    <row r="119" spans="1:14" s="47" customFormat="1" ht="33" customHeight="1" x14ac:dyDescent="0.3">
      <c r="A119" s="242"/>
      <c r="B119" s="48" t="s">
        <v>12</v>
      </c>
      <c r="C119" s="242"/>
      <c r="D119" s="244"/>
      <c r="E119" s="247"/>
      <c r="F119" s="248"/>
      <c r="G119" s="134" t="s">
        <v>187</v>
      </c>
      <c r="H119" s="134"/>
      <c r="I119" s="134">
        <v>0.5</v>
      </c>
      <c r="J119" s="134"/>
      <c r="K119" s="67">
        <v>0.7</v>
      </c>
      <c r="L119" s="22"/>
      <c r="M119" s="22"/>
      <c r="N119" s="22"/>
    </row>
    <row r="120" spans="1:14" s="22" customFormat="1" ht="30" customHeight="1" x14ac:dyDescent="0.3">
      <c r="A120" s="49">
        <v>1</v>
      </c>
      <c r="B120" s="50" t="s">
        <v>85</v>
      </c>
      <c r="C120" s="49" t="s">
        <v>86</v>
      </c>
      <c r="D120" s="49" t="s">
        <v>19</v>
      </c>
      <c r="E120" s="194" t="s">
        <v>188</v>
      </c>
      <c r="F120" s="195"/>
      <c r="G120" s="194">
        <v>55</v>
      </c>
      <c r="H120" s="195"/>
      <c r="I120" s="194">
        <v>64</v>
      </c>
      <c r="J120" s="195"/>
      <c r="K120" s="49">
        <v>97</v>
      </c>
    </row>
    <row r="121" spans="1:14" s="22" customFormat="1" ht="30" customHeight="1" x14ac:dyDescent="0.3">
      <c r="A121" s="49">
        <v>2</v>
      </c>
      <c r="B121" s="50" t="s">
        <v>87</v>
      </c>
      <c r="C121" s="49" t="s">
        <v>88</v>
      </c>
      <c r="D121" s="49" t="s">
        <v>19</v>
      </c>
      <c r="E121" s="194" t="s">
        <v>189</v>
      </c>
      <c r="F121" s="195"/>
      <c r="G121" s="194">
        <v>83</v>
      </c>
      <c r="H121" s="195"/>
      <c r="I121" s="194">
        <v>92</v>
      </c>
      <c r="J121" s="195"/>
      <c r="K121" s="49">
        <v>149</v>
      </c>
    </row>
    <row r="122" spans="1:14" s="22" customFormat="1" ht="30" customHeight="1" x14ac:dyDescent="0.3">
      <c r="A122" s="49">
        <v>3</v>
      </c>
      <c r="B122" s="50" t="s">
        <v>89</v>
      </c>
      <c r="C122" s="49" t="s">
        <v>90</v>
      </c>
      <c r="D122" s="49" t="s">
        <v>19</v>
      </c>
      <c r="E122" s="194" t="s">
        <v>190</v>
      </c>
      <c r="F122" s="195"/>
      <c r="G122" s="194">
        <v>89</v>
      </c>
      <c r="H122" s="195"/>
      <c r="I122" s="194">
        <v>100</v>
      </c>
      <c r="J122" s="195"/>
      <c r="K122" s="49">
        <v>153</v>
      </c>
    </row>
    <row r="123" spans="1:14" s="22" customFormat="1" ht="30" customHeight="1" x14ac:dyDescent="0.3">
      <c r="A123" s="49">
        <v>4</v>
      </c>
      <c r="B123" s="50" t="s">
        <v>89</v>
      </c>
      <c r="C123" s="49" t="s">
        <v>91</v>
      </c>
      <c r="D123" s="49" t="s">
        <v>19</v>
      </c>
      <c r="E123" s="194" t="s">
        <v>191</v>
      </c>
      <c r="F123" s="195"/>
      <c r="G123" s="194">
        <v>107</v>
      </c>
      <c r="H123" s="195"/>
      <c r="I123" s="194">
        <v>123</v>
      </c>
      <c r="J123" s="195"/>
      <c r="K123" s="49">
        <v>177</v>
      </c>
    </row>
    <row r="124" spans="1:14" s="22" customFormat="1" ht="30" customHeight="1" x14ac:dyDescent="0.3">
      <c r="A124" s="49">
        <v>5</v>
      </c>
      <c r="B124" s="50" t="s">
        <v>89</v>
      </c>
      <c r="C124" s="49" t="s">
        <v>92</v>
      </c>
      <c r="D124" s="49" t="s">
        <v>19</v>
      </c>
      <c r="E124" s="194" t="s">
        <v>192</v>
      </c>
      <c r="F124" s="195"/>
      <c r="G124" s="194">
        <v>125</v>
      </c>
      <c r="H124" s="195"/>
      <c r="I124" s="194">
        <v>141</v>
      </c>
      <c r="J124" s="195"/>
      <c r="K124" s="49">
        <v>215</v>
      </c>
    </row>
    <row r="125" spans="1:14" s="22" customFormat="1" ht="30" customHeight="1" x14ac:dyDescent="0.3">
      <c r="A125" s="49">
        <v>6</v>
      </c>
      <c r="B125" s="50" t="s">
        <v>93</v>
      </c>
      <c r="C125" s="49" t="s">
        <v>94</v>
      </c>
      <c r="D125" s="49" t="s">
        <v>19</v>
      </c>
      <c r="E125" s="194" t="s">
        <v>193</v>
      </c>
      <c r="F125" s="195"/>
      <c r="G125" s="194">
        <v>105</v>
      </c>
      <c r="H125" s="195"/>
      <c r="I125" s="194">
        <v>122</v>
      </c>
      <c r="J125" s="195"/>
      <c r="K125" s="49">
        <v>182</v>
      </c>
    </row>
    <row r="126" spans="1:14" s="22" customFormat="1" ht="30" customHeight="1" x14ac:dyDescent="0.3">
      <c r="A126" s="49">
        <v>7</v>
      </c>
      <c r="B126" s="50" t="s">
        <v>93</v>
      </c>
      <c r="C126" s="49" t="s">
        <v>95</v>
      </c>
      <c r="D126" s="49" t="s">
        <v>19</v>
      </c>
      <c r="E126" s="194" t="s">
        <v>192</v>
      </c>
      <c r="F126" s="195"/>
      <c r="G126" s="194">
        <v>129</v>
      </c>
      <c r="H126" s="195"/>
      <c r="I126" s="194">
        <v>146</v>
      </c>
      <c r="J126" s="195"/>
      <c r="K126" s="49">
        <v>220</v>
      </c>
    </row>
    <row r="127" spans="1:14" s="22" customFormat="1" ht="30" customHeight="1" x14ac:dyDescent="0.3">
      <c r="A127" s="49">
        <v>8</v>
      </c>
      <c r="B127" s="50" t="s">
        <v>93</v>
      </c>
      <c r="C127" s="49" t="s">
        <v>96</v>
      </c>
      <c r="D127" s="49" t="s">
        <v>19</v>
      </c>
      <c r="E127" s="194" t="s">
        <v>194</v>
      </c>
      <c r="F127" s="195"/>
      <c r="G127" s="194">
        <v>146</v>
      </c>
      <c r="H127" s="195"/>
      <c r="I127" s="194">
        <v>162</v>
      </c>
      <c r="J127" s="195"/>
      <c r="K127" s="49">
        <v>251</v>
      </c>
    </row>
    <row r="128" spans="1:14" s="22" customFormat="1" ht="30" customHeight="1" x14ac:dyDescent="0.3">
      <c r="A128" s="49">
        <v>9</v>
      </c>
      <c r="B128" s="50" t="s">
        <v>97</v>
      </c>
      <c r="C128" s="49" t="s">
        <v>27</v>
      </c>
      <c r="D128" s="49" t="s">
        <v>19</v>
      </c>
      <c r="E128" s="194" t="s">
        <v>18</v>
      </c>
      <c r="F128" s="195"/>
      <c r="G128" s="194">
        <v>7.5</v>
      </c>
      <c r="H128" s="249"/>
      <c r="I128" s="249"/>
      <c r="J128" s="249"/>
      <c r="K128" s="195"/>
    </row>
    <row r="129" spans="1:14" s="22" customFormat="1" ht="30" customHeight="1" x14ac:dyDescent="0.3">
      <c r="A129" s="49">
        <v>10</v>
      </c>
      <c r="B129" s="50" t="s">
        <v>98</v>
      </c>
      <c r="C129" s="49" t="s">
        <v>27</v>
      </c>
      <c r="D129" s="49" t="s">
        <v>19</v>
      </c>
      <c r="E129" s="194" t="s">
        <v>18</v>
      </c>
      <c r="F129" s="195"/>
      <c r="G129" s="194">
        <v>5</v>
      </c>
      <c r="H129" s="249"/>
      <c r="I129" s="249"/>
      <c r="J129" s="249"/>
      <c r="K129" s="195"/>
    </row>
    <row r="130" spans="1:14" s="22" customFormat="1" ht="30" customHeight="1" x14ac:dyDescent="0.3">
      <c r="A130" s="49">
        <v>11</v>
      </c>
      <c r="B130" s="50" t="s">
        <v>99</v>
      </c>
      <c r="C130" s="49" t="s">
        <v>27</v>
      </c>
      <c r="D130" s="49" t="s">
        <v>19</v>
      </c>
      <c r="E130" s="194" t="s">
        <v>18</v>
      </c>
      <c r="F130" s="195"/>
      <c r="G130" s="194">
        <v>15</v>
      </c>
      <c r="H130" s="249"/>
      <c r="I130" s="249"/>
      <c r="J130" s="249"/>
      <c r="K130" s="195"/>
    </row>
    <row r="131" spans="1:14" s="22" customFormat="1" ht="30" customHeight="1" x14ac:dyDescent="0.3">
      <c r="A131" s="49">
        <v>12</v>
      </c>
      <c r="B131" s="50" t="s">
        <v>100</v>
      </c>
      <c r="C131" s="49" t="s">
        <v>101</v>
      </c>
      <c r="D131" s="49" t="s">
        <v>19</v>
      </c>
      <c r="E131" s="194" t="s">
        <v>18</v>
      </c>
      <c r="F131" s="195"/>
      <c r="G131" s="194">
        <v>35</v>
      </c>
      <c r="H131" s="249"/>
      <c r="I131" s="249"/>
      <c r="J131" s="249"/>
      <c r="K131" s="195"/>
    </row>
    <row r="132" spans="1:14" s="22" customFormat="1" ht="30" customHeight="1" x14ac:dyDescent="0.3">
      <c r="A132" s="49">
        <v>13</v>
      </c>
      <c r="B132" s="50" t="s">
        <v>100</v>
      </c>
      <c r="C132" s="49" t="s">
        <v>102</v>
      </c>
      <c r="D132" s="49" t="s">
        <v>19</v>
      </c>
      <c r="E132" s="194" t="s">
        <v>18</v>
      </c>
      <c r="F132" s="195"/>
      <c r="G132" s="194">
        <v>45</v>
      </c>
      <c r="H132" s="249"/>
      <c r="I132" s="249"/>
      <c r="J132" s="249"/>
      <c r="K132" s="195"/>
    </row>
    <row r="133" spans="1:14" s="22" customFormat="1" ht="30" customHeight="1" x14ac:dyDescent="0.3">
      <c r="A133" s="49">
        <v>14</v>
      </c>
      <c r="B133" s="50" t="s">
        <v>103</v>
      </c>
      <c r="C133" s="49" t="s">
        <v>104</v>
      </c>
      <c r="D133" s="49" t="s">
        <v>19</v>
      </c>
      <c r="E133" s="194" t="s">
        <v>18</v>
      </c>
      <c r="F133" s="195"/>
      <c r="G133" s="194">
        <v>41</v>
      </c>
      <c r="H133" s="249"/>
      <c r="I133" s="249"/>
      <c r="J133" s="249"/>
      <c r="K133" s="195"/>
    </row>
    <row r="134" spans="1:14" s="32" customFormat="1" ht="21" x14ac:dyDescent="0.35"/>
    <row r="135" spans="1:14" s="32" customFormat="1" ht="19.5" customHeight="1" x14ac:dyDescent="0.35">
      <c r="A135" s="39" t="s">
        <v>28</v>
      </c>
      <c r="K135" s="51" t="s">
        <v>30</v>
      </c>
    </row>
    <row r="136" spans="1:14" s="32" customFormat="1" ht="19.5" customHeight="1" x14ac:dyDescent="0.35">
      <c r="A136" s="29" t="s">
        <v>105</v>
      </c>
    </row>
    <row r="137" spans="1:14" s="32" customFormat="1" ht="19.5" customHeight="1" x14ac:dyDescent="0.35">
      <c r="A137" s="29" t="s">
        <v>106</v>
      </c>
      <c r="K137" s="11"/>
    </row>
    <row r="138" spans="1:14" s="32" customFormat="1" ht="19.5" customHeight="1" x14ac:dyDescent="0.35">
      <c r="A138" s="29" t="s">
        <v>107</v>
      </c>
      <c r="K138" s="66"/>
    </row>
    <row r="139" spans="1:14" s="32" customFormat="1" ht="19.5" customHeight="1" x14ac:dyDescent="0.35">
      <c r="A139" s="29" t="s">
        <v>108</v>
      </c>
    </row>
    <row r="140" spans="1:14" ht="15" customHeight="1" x14ac:dyDescent="0.25">
      <c r="A140" s="12"/>
    </row>
    <row r="141" spans="1:14" ht="31.5" customHeight="1" x14ac:dyDescent="0.25">
      <c r="A141" s="198" t="s">
        <v>109</v>
      </c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</row>
    <row r="142" spans="1:14" s="1" customFormat="1" ht="23.25" customHeight="1" x14ac:dyDescent="0.3">
      <c r="A142" s="259" t="s">
        <v>1</v>
      </c>
      <c r="B142" s="52" t="s">
        <v>5</v>
      </c>
      <c r="C142" s="261" t="s">
        <v>82</v>
      </c>
      <c r="D142" s="243" t="s">
        <v>7</v>
      </c>
      <c r="E142" s="243" t="s">
        <v>83</v>
      </c>
      <c r="F142" s="191" t="s">
        <v>84</v>
      </c>
      <c r="G142" s="191"/>
      <c r="H142" s="191"/>
      <c r="I142" s="191"/>
      <c r="J142" s="191"/>
      <c r="K142" s="191"/>
    </row>
    <row r="143" spans="1:14" s="1" customFormat="1" ht="23.25" customHeight="1" x14ac:dyDescent="0.3">
      <c r="A143" s="260"/>
      <c r="B143" s="54" t="s">
        <v>12</v>
      </c>
      <c r="C143" s="260"/>
      <c r="D143" s="244"/>
      <c r="E143" s="244"/>
      <c r="F143" s="191">
        <v>1</v>
      </c>
      <c r="G143" s="191"/>
      <c r="H143" s="191"/>
      <c r="I143" s="262">
        <v>1.2</v>
      </c>
      <c r="J143" s="263"/>
      <c r="K143" s="264"/>
    </row>
    <row r="144" spans="1:14" s="1" customFormat="1" ht="19.5" customHeight="1" x14ac:dyDescent="0.3">
      <c r="A144" s="55">
        <v>1</v>
      </c>
      <c r="B144" s="56" t="s">
        <v>110</v>
      </c>
      <c r="C144" s="55" t="s">
        <v>111</v>
      </c>
      <c r="D144" s="55" t="s">
        <v>19</v>
      </c>
      <c r="E144" s="55">
        <v>250</v>
      </c>
      <c r="F144" s="250">
        <f>F147*1.8</f>
        <v>234</v>
      </c>
      <c r="G144" s="250"/>
      <c r="H144" s="250"/>
      <c r="I144" s="250">
        <f>I147*1.8</f>
        <v>280.8</v>
      </c>
      <c r="J144" s="250"/>
      <c r="K144" s="250"/>
    </row>
    <row r="145" spans="1:14" s="1" customFormat="1" ht="19.5" customHeight="1" x14ac:dyDescent="0.3">
      <c r="A145" s="55">
        <v>2</v>
      </c>
      <c r="B145" s="56" t="s">
        <v>110</v>
      </c>
      <c r="C145" s="55" t="s">
        <v>112</v>
      </c>
      <c r="D145" s="55" t="s">
        <v>19</v>
      </c>
      <c r="E145" s="55">
        <v>196</v>
      </c>
      <c r="F145" s="250">
        <f>F147*1.92</f>
        <v>249.6</v>
      </c>
      <c r="G145" s="250"/>
      <c r="H145" s="250"/>
      <c r="I145" s="251">
        <f>I147*2.02</f>
        <v>315.12</v>
      </c>
      <c r="J145" s="251"/>
      <c r="K145" s="251"/>
    </row>
    <row r="146" spans="1:14" s="1" customFormat="1" ht="19.5" customHeight="1" x14ac:dyDescent="0.3">
      <c r="A146" s="55">
        <v>3</v>
      </c>
      <c r="B146" s="56" t="s">
        <v>113</v>
      </c>
      <c r="C146" s="55" t="s">
        <v>114</v>
      </c>
      <c r="D146" s="55" t="s">
        <v>19</v>
      </c>
      <c r="E146" s="55">
        <v>400</v>
      </c>
      <c r="F146" s="250">
        <f>F147</f>
        <v>130</v>
      </c>
      <c r="G146" s="250"/>
      <c r="H146" s="250"/>
      <c r="I146" s="251">
        <f>I147</f>
        <v>156</v>
      </c>
      <c r="J146" s="251"/>
      <c r="K146" s="251"/>
    </row>
    <row r="147" spans="1:14" s="1" customFormat="1" ht="19.5" customHeight="1" x14ac:dyDescent="0.3">
      <c r="A147" s="55">
        <v>4</v>
      </c>
      <c r="B147" s="56" t="s">
        <v>115</v>
      </c>
      <c r="C147" s="55" t="s">
        <v>116</v>
      </c>
      <c r="D147" s="55" t="s">
        <v>19</v>
      </c>
      <c r="E147" s="55">
        <v>500</v>
      </c>
      <c r="F147" s="250">
        <v>130</v>
      </c>
      <c r="G147" s="250"/>
      <c r="H147" s="250"/>
      <c r="I147" s="251">
        <v>156</v>
      </c>
      <c r="J147" s="251"/>
      <c r="K147" s="251"/>
    </row>
    <row r="148" spans="1:14" s="1" customFormat="1" ht="19.5" customHeight="1" x14ac:dyDescent="0.3">
      <c r="A148" s="55">
        <v>5</v>
      </c>
      <c r="B148" s="56" t="s">
        <v>115</v>
      </c>
      <c r="C148" s="55" t="s">
        <v>117</v>
      </c>
      <c r="D148" s="55" t="s">
        <v>19</v>
      </c>
      <c r="E148" s="55">
        <v>500</v>
      </c>
      <c r="F148" s="250">
        <v>165</v>
      </c>
      <c r="G148" s="250"/>
      <c r="H148" s="250"/>
      <c r="I148" s="251">
        <v>196</v>
      </c>
      <c r="J148" s="251"/>
      <c r="K148" s="251"/>
    </row>
    <row r="149" spans="1:14" s="1" customFormat="1" ht="19.5" customHeight="1" x14ac:dyDescent="0.3">
      <c r="A149" s="55">
        <v>6</v>
      </c>
      <c r="B149" s="56" t="s">
        <v>118</v>
      </c>
      <c r="C149" s="55" t="s">
        <v>119</v>
      </c>
      <c r="D149" s="55" t="s">
        <v>19</v>
      </c>
      <c r="E149" s="55"/>
      <c r="F149" s="256">
        <v>12</v>
      </c>
      <c r="G149" s="257"/>
      <c r="H149" s="257"/>
      <c r="I149" s="257"/>
      <c r="J149" s="257"/>
      <c r="K149" s="258"/>
    </row>
    <row r="150" spans="1:14" s="1" customFormat="1" ht="19.5" customHeight="1" x14ac:dyDescent="0.3">
      <c r="A150" s="55">
        <v>7</v>
      </c>
      <c r="B150" s="56" t="s">
        <v>118</v>
      </c>
      <c r="C150" s="55" t="s">
        <v>120</v>
      </c>
      <c r="D150" s="55" t="s">
        <v>19</v>
      </c>
      <c r="E150" s="55"/>
      <c r="F150" s="256">
        <v>17</v>
      </c>
      <c r="G150" s="257"/>
      <c r="H150" s="257"/>
      <c r="I150" s="257"/>
      <c r="J150" s="257"/>
      <c r="K150" s="258"/>
    </row>
    <row r="151" spans="1:14" s="1" customFormat="1" ht="19.5" customHeight="1" x14ac:dyDescent="0.3">
      <c r="A151" s="55">
        <v>8</v>
      </c>
      <c r="B151" s="56" t="s">
        <v>118</v>
      </c>
      <c r="C151" s="55" t="s">
        <v>121</v>
      </c>
      <c r="D151" s="55" t="s">
        <v>19</v>
      </c>
      <c r="E151" s="55"/>
      <c r="F151" s="256">
        <v>20</v>
      </c>
      <c r="G151" s="257"/>
      <c r="H151" s="257"/>
      <c r="I151" s="257"/>
      <c r="J151" s="257"/>
      <c r="K151" s="258"/>
    </row>
    <row r="152" spans="1:14" s="1" customFormat="1" ht="19.5" customHeight="1" x14ac:dyDescent="0.3">
      <c r="A152" s="55">
        <v>9</v>
      </c>
      <c r="B152" s="56" t="s">
        <v>118</v>
      </c>
      <c r="C152" s="55" t="s">
        <v>122</v>
      </c>
      <c r="D152" s="55" t="s">
        <v>19</v>
      </c>
      <c r="E152" s="55"/>
      <c r="F152" s="256">
        <v>28</v>
      </c>
      <c r="G152" s="257"/>
      <c r="H152" s="257"/>
      <c r="I152" s="257"/>
      <c r="J152" s="257"/>
      <c r="K152" s="258"/>
    </row>
    <row r="153" spans="1:14" s="1" customFormat="1" ht="20.25" customHeight="1" x14ac:dyDescent="0.3">
      <c r="A153" s="57"/>
      <c r="B153" s="58"/>
      <c r="C153" s="57"/>
      <c r="D153" s="57"/>
      <c r="E153" s="57"/>
      <c r="F153" s="57"/>
      <c r="G153" s="57"/>
      <c r="H153" s="57"/>
      <c r="I153" s="57"/>
      <c r="J153" s="57"/>
      <c r="K153" s="11"/>
      <c r="L153" s="59"/>
      <c r="M153" s="59"/>
      <c r="N153" s="59"/>
    </row>
    <row r="154" spans="1:14" ht="15" customHeight="1" x14ac:dyDescent="0.3">
      <c r="A154" s="26" t="s">
        <v>28</v>
      </c>
      <c r="L154" s="40" t="s">
        <v>30</v>
      </c>
    </row>
    <row r="155" spans="1:14" ht="15" customHeight="1" x14ac:dyDescent="0.3">
      <c r="A155" s="28" t="s">
        <v>105</v>
      </c>
      <c r="C155" s="28" t="s">
        <v>107</v>
      </c>
      <c r="K155" s="66"/>
    </row>
    <row r="156" spans="1:14" ht="15" customHeight="1" x14ac:dyDescent="0.3">
      <c r="A156" s="28" t="s">
        <v>106</v>
      </c>
      <c r="C156" s="28" t="s">
        <v>108</v>
      </c>
    </row>
    <row r="157" spans="1:14" ht="15" customHeight="1" x14ac:dyDescent="0.25"/>
    <row r="158" spans="1:14" ht="30" customHeight="1" x14ac:dyDescent="0.25">
      <c r="A158" s="198" t="s">
        <v>123</v>
      </c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</row>
    <row r="159" spans="1:14" ht="24.75" customHeight="1" x14ac:dyDescent="0.35">
      <c r="A159" s="252" t="s">
        <v>1</v>
      </c>
      <c r="B159" s="60" t="s">
        <v>124</v>
      </c>
      <c r="C159" s="241" t="s">
        <v>82</v>
      </c>
      <c r="D159" s="243" t="s">
        <v>7</v>
      </c>
      <c r="E159" s="254" t="s">
        <v>125</v>
      </c>
      <c r="G159"/>
      <c r="H159"/>
      <c r="I159"/>
      <c r="J159"/>
      <c r="K159"/>
      <c r="L159"/>
      <c r="M159"/>
      <c r="N159"/>
    </row>
    <row r="160" spans="1:14" ht="24.75" customHeight="1" x14ac:dyDescent="0.25">
      <c r="A160" s="253"/>
      <c r="B160" s="52" t="s">
        <v>5</v>
      </c>
      <c r="C160" s="242"/>
      <c r="D160" s="244"/>
      <c r="E160" s="255"/>
      <c r="G160"/>
      <c r="H160"/>
      <c r="I160"/>
      <c r="J160"/>
      <c r="K160"/>
      <c r="L160"/>
      <c r="M160"/>
      <c r="N160"/>
    </row>
    <row r="161" spans="1:5" s="1" customFormat="1" ht="22.5" customHeight="1" x14ac:dyDescent="0.3">
      <c r="A161" s="61">
        <v>1</v>
      </c>
      <c r="B161" s="62" t="s">
        <v>126</v>
      </c>
      <c r="C161" s="63" t="s">
        <v>127</v>
      </c>
      <c r="D161" s="61" t="s">
        <v>19</v>
      </c>
      <c r="E161" s="61">
        <v>980</v>
      </c>
    </row>
    <row r="162" spans="1:5" s="1" customFormat="1" ht="22.5" customHeight="1" x14ac:dyDescent="0.3">
      <c r="A162" s="61">
        <v>2</v>
      </c>
      <c r="B162" s="62" t="s">
        <v>128</v>
      </c>
      <c r="C162" s="63" t="s">
        <v>127</v>
      </c>
      <c r="D162" s="61" t="s">
        <v>19</v>
      </c>
      <c r="E162" s="61">
        <v>208</v>
      </c>
    </row>
    <row r="163" spans="1:5" s="1" customFormat="1" ht="22.5" customHeight="1" x14ac:dyDescent="0.3">
      <c r="A163" s="61">
        <v>3</v>
      </c>
      <c r="B163" s="62" t="s">
        <v>129</v>
      </c>
      <c r="C163" s="63" t="s">
        <v>127</v>
      </c>
      <c r="D163" s="61" t="s">
        <v>19</v>
      </c>
      <c r="E163" s="61">
        <v>174</v>
      </c>
    </row>
    <row r="164" spans="1:5" s="1" customFormat="1" ht="22.5" customHeight="1" x14ac:dyDescent="0.3">
      <c r="A164" s="61">
        <v>4</v>
      </c>
      <c r="B164" s="62" t="s">
        <v>130</v>
      </c>
      <c r="C164" s="63" t="s">
        <v>127</v>
      </c>
      <c r="D164" s="61" t="s">
        <v>19</v>
      </c>
      <c r="E164" s="61">
        <v>884</v>
      </c>
    </row>
    <row r="165" spans="1:5" s="1" customFormat="1" ht="22.5" customHeight="1" x14ac:dyDescent="0.3">
      <c r="A165" s="61">
        <v>5</v>
      </c>
      <c r="B165" s="62" t="s">
        <v>131</v>
      </c>
      <c r="C165" s="63" t="s">
        <v>127</v>
      </c>
      <c r="D165" s="61" t="s">
        <v>19</v>
      </c>
      <c r="E165" s="61">
        <v>884</v>
      </c>
    </row>
    <row r="166" spans="1:5" s="1" customFormat="1" ht="22.5" customHeight="1" x14ac:dyDescent="0.3">
      <c r="A166" s="61">
        <v>6</v>
      </c>
      <c r="B166" s="62" t="s">
        <v>132</v>
      </c>
      <c r="C166" s="63" t="s">
        <v>127</v>
      </c>
      <c r="D166" s="61" t="s">
        <v>19</v>
      </c>
      <c r="E166" s="61">
        <v>1360</v>
      </c>
    </row>
    <row r="167" spans="1:5" s="1" customFormat="1" ht="22.5" customHeight="1" x14ac:dyDescent="0.3">
      <c r="A167" s="61">
        <v>7</v>
      </c>
      <c r="B167" s="62" t="s">
        <v>133</v>
      </c>
      <c r="C167" s="63" t="s">
        <v>127</v>
      </c>
      <c r="D167" s="61" t="s">
        <v>19</v>
      </c>
      <c r="E167" s="61">
        <v>1360</v>
      </c>
    </row>
    <row r="168" spans="1:5" s="1" customFormat="1" ht="22.5" customHeight="1" x14ac:dyDescent="0.3">
      <c r="A168" s="61">
        <v>8</v>
      </c>
      <c r="B168" s="62" t="s">
        <v>134</v>
      </c>
      <c r="C168" s="63" t="s">
        <v>127</v>
      </c>
      <c r="D168" s="61" t="s">
        <v>19</v>
      </c>
      <c r="E168" s="61">
        <v>403</v>
      </c>
    </row>
    <row r="169" spans="1:5" s="1" customFormat="1" ht="22.5" customHeight="1" x14ac:dyDescent="0.3">
      <c r="A169" s="61">
        <v>9</v>
      </c>
      <c r="B169" s="62" t="s">
        <v>135</v>
      </c>
      <c r="C169" s="63" t="s">
        <v>127</v>
      </c>
      <c r="D169" s="61" t="s">
        <v>19</v>
      </c>
      <c r="E169" s="61">
        <v>1452</v>
      </c>
    </row>
    <row r="170" spans="1:5" s="1" customFormat="1" ht="22.5" customHeight="1" x14ac:dyDescent="0.3">
      <c r="A170" s="61">
        <v>10</v>
      </c>
      <c r="B170" s="62" t="s">
        <v>136</v>
      </c>
      <c r="C170" s="63" t="s">
        <v>127</v>
      </c>
      <c r="D170" s="61" t="s">
        <v>19</v>
      </c>
      <c r="E170" s="61">
        <v>185</v>
      </c>
    </row>
    <row r="171" spans="1:5" s="1" customFormat="1" ht="22.5" customHeight="1" x14ac:dyDescent="0.3">
      <c r="A171" s="61">
        <v>11</v>
      </c>
      <c r="B171" s="62" t="s">
        <v>137</v>
      </c>
      <c r="C171" s="63" t="s">
        <v>127</v>
      </c>
      <c r="D171" s="61" t="s">
        <v>19</v>
      </c>
      <c r="E171" s="61">
        <v>145</v>
      </c>
    </row>
    <row r="172" spans="1:5" s="1" customFormat="1" ht="22.5" customHeight="1" x14ac:dyDescent="0.3">
      <c r="A172" s="61">
        <v>13</v>
      </c>
      <c r="B172" s="62" t="s">
        <v>138</v>
      </c>
      <c r="C172" s="63" t="s">
        <v>127</v>
      </c>
      <c r="D172" s="61" t="s">
        <v>19</v>
      </c>
      <c r="E172" s="61">
        <v>1307</v>
      </c>
    </row>
    <row r="173" spans="1:5" s="1" customFormat="1" ht="22.5" customHeight="1" x14ac:dyDescent="0.3">
      <c r="A173" s="61">
        <v>14</v>
      </c>
      <c r="B173" s="62" t="s">
        <v>139</v>
      </c>
      <c r="C173" s="63" t="s">
        <v>127</v>
      </c>
      <c r="D173" s="61" t="s">
        <v>19</v>
      </c>
      <c r="E173" s="61">
        <v>460</v>
      </c>
    </row>
    <row r="174" spans="1:5" s="1" customFormat="1" ht="22.5" customHeight="1" x14ac:dyDescent="0.3">
      <c r="A174" s="61">
        <v>15</v>
      </c>
      <c r="B174" s="62" t="s">
        <v>140</v>
      </c>
      <c r="C174" s="63" t="s">
        <v>127</v>
      </c>
      <c r="D174" s="61" t="s">
        <v>19</v>
      </c>
      <c r="E174" s="61">
        <v>412</v>
      </c>
    </row>
    <row r="175" spans="1:5" s="1" customFormat="1" ht="22.5" customHeight="1" x14ac:dyDescent="0.3">
      <c r="A175" s="61">
        <v>16</v>
      </c>
      <c r="B175" s="62" t="s">
        <v>141</v>
      </c>
      <c r="C175" s="63" t="s">
        <v>127</v>
      </c>
      <c r="D175" s="61" t="s">
        <v>19</v>
      </c>
      <c r="E175" s="61">
        <v>443</v>
      </c>
    </row>
    <row r="176" spans="1:5" s="1" customFormat="1" ht="22.5" customHeight="1" x14ac:dyDescent="0.3">
      <c r="A176" s="61">
        <v>17</v>
      </c>
      <c r="B176" s="62" t="s">
        <v>142</v>
      </c>
      <c r="C176" s="63" t="s">
        <v>127</v>
      </c>
      <c r="D176" s="61" t="s">
        <v>19</v>
      </c>
      <c r="E176" s="61">
        <v>258</v>
      </c>
    </row>
    <row r="177" spans="1:14" s="1" customFormat="1" ht="22.5" customHeight="1" x14ac:dyDescent="0.3">
      <c r="A177" s="61">
        <v>18</v>
      </c>
      <c r="B177" s="62" t="s">
        <v>143</v>
      </c>
      <c r="C177" s="63" t="s">
        <v>127</v>
      </c>
      <c r="D177" s="61" t="s">
        <v>19</v>
      </c>
      <c r="E177" s="61">
        <v>175</v>
      </c>
    </row>
    <row r="178" spans="1:14" s="1" customFormat="1" ht="22.5" customHeight="1" x14ac:dyDescent="0.3"/>
    <row r="179" spans="1:14" s="1" customFormat="1" ht="22.5" customHeight="1" x14ac:dyDescent="0.3">
      <c r="B179" s="39" t="s">
        <v>28</v>
      </c>
    </row>
    <row r="180" spans="1:14" s="1" customFormat="1" ht="22.5" customHeight="1" x14ac:dyDescent="0.3">
      <c r="B180" s="8" t="s">
        <v>144</v>
      </c>
    </row>
    <row r="181" spans="1:14" s="1" customFormat="1" ht="22.5" customHeight="1" x14ac:dyDescent="0.3">
      <c r="B181" s="8" t="s">
        <v>145</v>
      </c>
    </row>
    <row r="182" spans="1:14" s="1" customFormat="1" ht="22.5" customHeight="1" x14ac:dyDescent="0.3">
      <c r="B182" s="45" t="s">
        <v>146</v>
      </c>
    </row>
    <row r="183" spans="1:14" s="1" customFormat="1" ht="22.5" customHeight="1" x14ac:dyDescent="0.3">
      <c r="B183" s="8" t="s">
        <v>195</v>
      </c>
    </row>
    <row r="184" spans="1:14" s="1" customFormat="1" ht="22.5" customHeight="1" x14ac:dyDescent="0.3"/>
    <row r="185" spans="1:14" s="1" customFormat="1" ht="22.5" customHeight="1" x14ac:dyDescent="0.3"/>
    <row r="186" spans="1:14" x14ac:dyDescent="0.25">
      <c r="G186"/>
      <c r="H186"/>
      <c r="I186"/>
      <c r="J186"/>
      <c r="K186"/>
      <c r="L186"/>
      <c r="M186"/>
      <c r="N186"/>
    </row>
    <row r="187" spans="1:14" x14ac:dyDescent="0.25">
      <c r="G187"/>
      <c r="H187"/>
      <c r="I187"/>
      <c r="J187"/>
      <c r="K187"/>
      <c r="L187"/>
      <c r="M187"/>
      <c r="N187"/>
    </row>
    <row r="192" spans="1:14" ht="26.25" x14ac:dyDescent="0.25">
      <c r="K192" s="66"/>
    </row>
    <row r="195" spans="1:14" ht="26.25" customHeight="1" x14ac:dyDescent="0.25">
      <c r="A195" s="269" t="s">
        <v>153</v>
      </c>
      <c r="B195" s="270"/>
      <c r="C195" s="270"/>
      <c r="D195" s="270"/>
      <c r="E195" s="270"/>
      <c r="F195" s="270"/>
      <c r="G195" s="270"/>
      <c r="H195" s="270"/>
      <c r="I195" s="270"/>
      <c r="J195" s="270"/>
      <c r="K195" s="270"/>
      <c r="L195" s="270"/>
      <c r="M195" s="270"/>
      <c r="N195" s="271"/>
    </row>
    <row r="196" spans="1:14" ht="21" customHeight="1" x14ac:dyDescent="0.35">
      <c r="A196" s="265" t="s">
        <v>1</v>
      </c>
      <c r="B196" s="76" t="s">
        <v>165</v>
      </c>
      <c r="C196" s="241" t="s">
        <v>82</v>
      </c>
      <c r="D196" s="243" t="s">
        <v>7</v>
      </c>
      <c r="E196" s="254" t="s">
        <v>125</v>
      </c>
      <c r="G196" s="133" t="s">
        <v>1</v>
      </c>
      <c r="H196" s="188" t="s">
        <v>158</v>
      </c>
      <c r="I196" s="189"/>
      <c r="J196" s="189"/>
      <c r="K196" s="190"/>
      <c r="L196" s="134" t="s">
        <v>82</v>
      </c>
      <c r="M196" s="135" t="s">
        <v>7</v>
      </c>
      <c r="N196" s="84" t="s">
        <v>125</v>
      </c>
    </row>
    <row r="197" spans="1:14" ht="18.75" customHeight="1" x14ac:dyDescent="0.25">
      <c r="A197" s="266"/>
      <c r="B197" s="53" t="s">
        <v>5</v>
      </c>
      <c r="C197" s="242"/>
      <c r="D197" s="244"/>
      <c r="E197" s="255"/>
      <c r="G197" s="133"/>
      <c r="H197" s="191" t="s">
        <v>5</v>
      </c>
      <c r="I197" s="191"/>
      <c r="J197" s="191"/>
      <c r="K197" s="191"/>
      <c r="L197" s="134"/>
      <c r="M197" s="135"/>
      <c r="N197" s="84"/>
    </row>
    <row r="198" spans="1:14" ht="19.5" x14ac:dyDescent="0.3">
      <c r="A198" s="85">
        <v>1</v>
      </c>
      <c r="B198" s="62" t="s">
        <v>216</v>
      </c>
      <c r="C198" s="73" t="s">
        <v>210</v>
      </c>
      <c r="D198" s="83" t="s">
        <v>154</v>
      </c>
      <c r="E198" s="65">
        <v>1355</v>
      </c>
      <c r="F198" s="64"/>
      <c r="G198" s="85">
        <v>1</v>
      </c>
      <c r="H198" s="192" t="s">
        <v>197</v>
      </c>
      <c r="I198" s="192"/>
      <c r="J198" s="192"/>
      <c r="K198" s="192"/>
      <c r="L198" s="73" t="s">
        <v>150</v>
      </c>
      <c r="M198" s="73" t="s">
        <v>19</v>
      </c>
      <c r="N198" s="85">
        <v>3520</v>
      </c>
    </row>
    <row r="199" spans="1:14" ht="19.5" x14ac:dyDescent="0.3">
      <c r="A199" s="61">
        <v>2</v>
      </c>
      <c r="B199" s="62" t="s">
        <v>215</v>
      </c>
      <c r="C199" s="73" t="s">
        <v>210</v>
      </c>
      <c r="D199" s="63" t="s">
        <v>154</v>
      </c>
      <c r="E199" s="65">
        <v>1615</v>
      </c>
      <c r="F199" s="64"/>
      <c r="G199" s="77">
        <v>2</v>
      </c>
      <c r="H199" s="178" t="s">
        <v>161</v>
      </c>
      <c r="I199" s="178"/>
      <c r="J199" s="178"/>
      <c r="K199" s="178"/>
      <c r="L199" s="73" t="s">
        <v>150</v>
      </c>
      <c r="M199" s="73" t="s">
        <v>19</v>
      </c>
      <c r="N199" s="85">
        <v>2300</v>
      </c>
    </row>
    <row r="200" spans="1:14" ht="19.5" x14ac:dyDescent="0.3">
      <c r="A200" s="61">
        <v>3</v>
      </c>
      <c r="B200" s="62" t="s">
        <v>214</v>
      </c>
      <c r="C200" s="73" t="s">
        <v>210</v>
      </c>
      <c r="D200" s="63" t="s">
        <v>154</v>
      </c>
      <c r="E200" s="65">
        <v>2510</v>
      </c>
      <c r="F200" s="64"/>
      <c r="G200" s="77">
        <v>3</v>
      </c>
      <c r="H200" s="178" t="s">
        <v>163</v>
      </c>
      <c r="I200" s="178"/>
      <c r="J200" s="178"/>
      <c r="K200" s="178"/>
      <c r="L200" s="73" t="s">
        <v>150</v>
      </c>
      <c r="M200" s="73" t="s">
        <v>19</v>
      </c>
      <c r="N200" s="85">
        <v>3150</v>
      </c>
    </row>
    <row r="201" spans="1:14" ht="19.5" x14ac:dyDescent="0.3">
      <c r="A201" s="85">
        <v>4</v>
      </c>
      <c r="B201" s="82" t="s">
        <v>213</v>
      </c>
      <c r="C201" s="73" t="s">
        <v>210</v>
      </c>
      <c r="D201" s="83" t="s">
        <v>154</v>
      </c>
      <c r="E201" s="81">
        <v>5100</v>
      </c>
      <c r="F201" s="64"/>
      <c r="G201" s="77">
        <v>4</v>
      </c>
      <c r="H201" s="178" t="s">
        <v>164</v>
      </c>
      <c r="I201" s="178"/>
      <c r="J201" s="178"/>
      <c r="K201" s="178"/>
      <c r="L201" s="73" t="s">
        <v>150</v>
      </c>
      <c r="M201" s="73" t="s">
        <v>19</v>
      </c>
      <c r="N201" s="85">
        <v>8900</v>
      </c>
    </row>
    <row r="202" spans="1:14" ht="19.5" x14ac:dyDescent="0.3">
      <c r="A202" s="85">
        <v>5</v>
      </c>
      <c r="B202" s="82" t="s">
        <v>212</v>
      </c>
      <c r="C202" s="73" t="s">
        <v>210</v>
      </c>
      <c r="D202" s="83" t="s">
        <v>154</v>
      </c>
      <c r="E202" s="81">
        <v>5995</v>
      </c>
      <c r="F202" s="64"/>
      <c r="G202" s="133" t="s">
        <v>1</v>
      </c>
      <c r="H202" s="179" t="s">
        <v>162</v>
      </c>
      <c r="I202" s="180"/>
      <c r="J202" s="180"/>
      <c r="K202" s="181"/>
      <c r="L202" s="134" t="s">
        <v>82</v>
      </c>
      <c r="M202" s="135" t="s">
        <v>7</v>
      </c>
      <c r="N202" s="84" t="s">
        <v>125</v>
      </c>
    </row>
    <row r="203" spans="1:14" ht="19.5" x14ac:dyDescent="0.3">
      <c r="A203" s="85">
        <v>6</v>
      </c>
      <c r="B203" s="82" t="s">
        <v>211</v>
      </c>
      <c r="C203" s="73" t="s">
        <v>210</v>
      </c>
      <c r="D203" s="83" t="s">
        <v>154</v>
      </c>
      <c r="E203" s="81">
        <v>6260</v>
      </c>
      <c r="F203" s="64"/>
      <c r="G203" s="133"/>
      <c r="H203" s="179" t="s">
        <v>5</v>
      </c>
      <c r="I203" s="180"/>
      <c r="J203" s="180"/>
      <c r="K203" s="181"/>
      <c r="L203" s="134"/>
      <c r="M203" s="135"/>
      <c r="N203" s="84"/>
    </row>
    <row r="204" spans="1:14" ht="19.5" x14ac:dyDescent="0.3">
      <c r="A204" s="61">
        <v>7</v>
      </c>
      <c r="B204" s="82" t="s">
        <v>159</v>
      </c>
      <c r="C204" s="83">
        <v>50</v>
      </c>
      <c r="D204" s="83" t="s">
        <v>154</v>
      </c>
      <c r="E204" s="81">
        <v>1950</v>
      </c>
      <c r="F204" s="64"/>
      <c r="G204" s="85">
        <v>1</v>
      </c>
      <c r="H204" s="130" t="s">
        <v>147</v>
      </c>
      <c r="I204" s="131"/>
      <c r="J204" s="131"/>
      <c r="K204" s="132"/>
      <c r="L204" s="73" t="s">
        <v>148</v>
      </c>
      <c r="M204" s="73" t="s">
        <v>19</v>
      </c>
      <c r="N204" s="85">
        <v>150</v>
      </c>
    </row>
    <row r="205" spans="1:14" ht="19.5" x14ac:dyDescent="0.3">
      <c r="A205" s="61">
        <v>8</v>
      </c>
      <c r="B205" s="82" t="s">
        <v>151</v>
      </c>
      <c r="C205" s="83">
        <v>50</v>
      </c>
      <c r="D205" s="83" t="s">
        <v>154</v>
      </c>
      <c r="E205" s="81">
        <v>1930</v>
      </c>
      <c r="F205" s="64"/>
      <c r="G205" s="85">
        <v>2</v>
      </c>
      <c r="H205" s="86" t="s">
        <v>196</v>
      </c>
      <c r="I205" s="86"/>
      <c r="J205" s="87"/>
      <c r="K205" s="87"/>
      <c r="L205" s="73" t="s">
        <v>149</v>
      </c>
      <c r="M205" s="73" t="s">
        <v>19</v>
      </c>
      <c r="N205" s="85">
        <v>88</v>
      </c>
    </row>
    <row r="206" spans="1:14" ht="19.5" x14ac:dyDescent="0.3">
      <c r="A206" s="61">
        <v>9</v>
      </c>
      <c r="B206" s="82" t="s">
        <v>160</v>
      </c>
      <c r="C206" s="83">
        <v>50</v>
      </c>
      <c r="D206" s="83" t="s">
        <v>154</v>
      </c>
      <c r="E206" s="81">
        <v>1200</v>
      </c>
      <c r="F206" s="64"/>
      <c r="G206" s="133" t="s">
        <v>1</v>
      </c>
      <c r="H206" s="136" t="s">
        <v>246</v>
      </c>
      <c r="I206" s="137"/>
      <c r="J206" s="137"/>
      <c r="K206" s="138"/>
      <c r="L206" s="134" t="s">
        <v>82</v>
      </c>
      <c r="M206" s="135" t="s">
        <v>7</v>
      </c>
      <c r="N206" s="84" t="s">
        <v>125</v>
      </c>
    </row>
    <row r="207" spans="1:14" ht="19.5" x14ac:dyDescent="0.3">
      <c r="A207" s="61">
        <v>10</v>
      </c>
      <c r="B207" s="82" t="s">
        <v>152</v>
      </c>
      <c r="C207" s="83">
        <v>50</v>
      </c>
      <c r="D207" s="83" t="s">
        <v>154</v>
      </c>
      <c r="E207" s="81">
        <v>1350</v>
      </c>
      <c r="F207" s="64"/>
      <c r="G207" s="133"/>
      <c r="H207" s="139"/>
      <c r="I207" s="140"/>
      <c r="J207" s="140"/>
      <c r="K207" s="141"/>
      <c r="L207" s="134"/>
      <c r="M207" s="135"/>
      <c r="N207" s="84"/>
    </row>
    <row r="208" spans="1:14" ht="19.5" x14ac:dyDescent="0.3">
      <c r="A208" s="61">
        <v>11</v>
      </c>
      <c r="B208" s="82" t="s">
        <v>152</v>
      </c>
      <c r="C208" s="83">
        <v>100</v>
      </c>
      <c r="D208" s="83" t="s">
        <v>154</v>
      </c>
      <c r="E208" s="81">
        <v>1350</v>
      </c>
      <c r="F208" s="64"/>
      <c r="G208" s="85">
        <v>1</v>
      </c>
      <c r="H208" s="130" t="s">
        <v>247</v>
      </c>
      <c r="I208" s="131"/>
      <c r="J208" s="131"/>
      <c r="K208" s="132"/>
      <c r="L208" s="73" t="s">
        <v>248</v>
      </c>
      <c r="M208" s="73" t="s">
        <v>19</v>
      </c>
      <c r="N208" s="85">
        <v>1999</v>
      </c>
    </row>
    <row r="209" spans="1:14" ht="21" x14ac:dyDescent="0.35">
      <c r="A209" s="265" t="s">
        <v>1</v>
      </c>
      <c r="B209" s="60" t="s">
        <v>166</v>
      </c>
      <c r="C209" s="241" t="s">
        <v>82</v>
      </c>
      <c r="D209" s="243" t="s">
        <v>7</v>
      </c>
      <c r="E209" s="254" t="s">
        <v>125</v>
      </c>
      <c r="F209" s="64"/>
      <c r="G209" s="85">
        <v>2</v>
      </c>
      <c r="H209" s="130" t="s">
        <v>249</v>
      </c>
      <c r="I209" s="131"/>
      <c r="J209" s="131"/>
      <c r="K209" s="132"/>
      <c r="L209" s="73" t="s">
        <v>248</v>
      </c>
      <c r="M209" s="73" t="s">
        <v>19</v>
      </c>
      <c r="N209" s="85">
        <v>1999</v>
      </c>
    </row>
    <row r="210" spans="1:14" ht="19.5" x14ac:dyDescent="0.3">
      <c r="A210" s="266"/>
      <c r="B210" s="53" t="s">
        <v>5</v>
      </c>
      <c r="C210" s="242"/>
      <c r="D210" s="244"/>
      <c r="E210" s="255"/>
      <c r="F210" s="64"/>
      <c r="G210" s="85">
        <v>3</v>
      </c>
      <c r="H210" s="130" t="s">
        <v>250</v>
      </c>
      <c r="I210" s="131"/>
      <c r="J210" s="131"/>
      <c r="K210" s="132"/>
      <c r="L210" s="73" t="s">
        <v>248</v>
      </c>
      <c r="M210" s="73" t="s">
        <v>19</v>
      </c>
      <c r="N210" s="85">
        <v>2000</v>
      </c>
    </row>
    <row r="211" spans="1:14" ht="19.5" x14ac:dyDescent="0.3">
      <c r="A211" s="61">
        <v>1</v>
      </c>
      <c r="B211" s="62" t="s">
        <v>167</v>
      </c>
      <c r="C211" s="63" t="s">
        <v>156</v>
      </c>
      <c r="D211" s="63" t="s">
        <v>155</v>
      </c>
      <c r="E211" s="65">
        <v>1727</v>
      </c>
      <c r="F211" s="64"/>
      <c r="G211" s="85">
        <v>4</v>
      </c>
      <c r="H211" s="130" t="s">
        <v>251</v>
      </c>
      <c r="I211" s="131"/>
      <c r="J211" s="131"/>
      <c r="K211" s="132"/>
      <c r="L211" s="73" t="s">
        <v>248</v>
      </c>
      <c r="M211" s="73" t="s">
        <v>19</v>
      </c>
      <c r="N211" s="85">
        <v>2000</v>
      </c>
    </row>
    <row r="212" spans="1:14" ht="19.5" x14ac:dyDescent="0.3">
      <c r="A212" s="61">
        <v>2</v>
      </c>
      <c r="B212" s="62" t="s">
        <v>168</v>
      </c>
      <c r="C212" s="63" t="s">
        <v>156</v>
      </c>
      <c r="D212" s="63" t="s">
        <v>155</v>
      </c>
      <c r="E212" s="65">
        <v>2420</v>
      </c>
      <c r="F212" s="64"/>
      <c r="G212" s="64"/>
      <c r="H212" s="64"/>
      <c r="I212" s="64"/>
      <c r="J212" s="64"/>
      <c r="K212" s="64"/>
      <c r="L212" s="64"/>
      <c r="M212" s="64"/>
      <c r="N212" s="64"/>
    </row>
    <row r="213" spans="1:14" ht="19.5" x14ac:dyDescent="0.3">
      <c r="A213" s="61">
        <v>3</v>
      </c>
      <c r="B213" s="62" t="s">
        <v>169</v>
      </c>
      <c r="C213" s="63" t="s">
        <v>156</v>
      </c>
      <c r="D213" s="63" t="s">
        <v>155</v>
      </c>
      <c r="E213" s="65">
        <v>1177</v>
      </c>
      <c r="J213" s="64"/>
      <c r="K213" s="64"/>
      <c r="L213" s="64"/>
      <c r="M213" s="64"/>
      <c r="N213" s="64"/>
    </row>
    <row r="214" spans="1:14" ht="19.5" x14ac:dyDescent="0.3">
      <c r="A214" s="61">
        <v>4</v>
      </c>
      <c r="B214" s="62" t="s">
        <v>170</v>
      </c>
      <c r="C214" s="63" t="s">
        <v>156</v>
      </c>
      <c r="D214" s="63" t="s">
        <v>155</v>
      </c>
      <c r="E214" s="65">
        <v>1595</v>
      </c>
      <c r="J214" s="64"/>
      <c r="K214" s="64"/>
      <c r="L214" s="64"/>
      <c r="M214" s="64"/>
      <c r="N214" s="64"/>
    </row>
    <row r="215" spans="1:14" ht="19.5" x14ac:dyDescent="0.3">
      <c r="A215" s="64"/>
      <c r="B215" s="64"/>
      <c r="C215" s="64"/>
      <c r="D215" s="64"/>
      <c r="E215" s="64"/>
      <c r="J215" s="64"/>
      <c r="K215" s="64"/>
      <c r="L215" s="64"/>
      <c r="M215" s="64"/>
      <c r="N215" s="64"/>
    </row>
    <row r="216" spans="1:14" ht="19.5" x14ac:dyDescent="0.3">
      <c r="J216" s="64"/>
      <c r="K216" s="64"/>
      <c r="L216" s="64"/>
      <c r="M216" s="64"/>
      <c r="N216" s="64"/>
    </row>
    <row r="217" spans="1:14" ht="19.5" x14ac:dyDescent="0.3">
      <c r="J217" s="64"/>
      <c r="K217" s="64"/>
      <c r="L217" s="64"/>
      <c r="M217" s="64"/>
      <c r="N217" s="64"/>
    </row>
    <row r="218" spans="1:14" ht="19.5" x14ac:dyDescent="0.3">
      <c r="J218" s="64"/>
      <c r="K218" s="64"/>
      <c r="L218" s="64"/>
      <c r="M218" s="64"/>
      <c r="N218" s="64"/>
    </row>
    <row r="219" spans="1:14" ht="19.5" x14ac:dyDescent="0.3">
      <c r="J219" s="64"/>
      <c r="K219" s="64"/>
      <c r="L219" s="64"/>
      <c r="M219" s="64"/>
      <c r="N219" s="64"/>
    </row>
    <row r="220" spans="1:14" ht="19.5" x14ac:dyDescent="0.3">
      <c r="J220" s="64"/>
      <c r="K220" s="64"/>
      <c r="L220" s="64"/>
      <c r="M220" s="64"/>
      <c r="N220" s="64"/>
    </row>
    <row r="221" spans="1:14" ht="19.5" x14ac:dyDescent="0.3">
      <c r="J221" s="64"/>
      <c r="K221" s="64"/>
      <c r="L221" s="64"/>
      <c r="M221" s="64"/>
      <c r="N221" s="64"/>
    </row>
    <row r="222" spans="1:14" ht="19.5" x14ac:dyDescent="0.3">
      <c r="J222" s="64"/>
      <c r="K222" s="64"/>
      <c r="L222" s="64"/>
      <c r="M222" s="64"/>
      <c r="N222" s="64"/>
    </row>
    <row r="223" spans="1:14" ht="19.5" x14ac:dyDescent="0.3">
      <c r="F223" s="64"/>
      <c r="G223" s="64"/>
      <c r="H223" s="64"/>
      <c r="I223" s="64"/>
      <c r="J223" s="64"/>
      <c r="K223" s="64"/>
      <c r="L223" s="64"/>
      <c r="M223" s="64"/>
      <c r="N223" s="64"/>
    </row>
    <row r="224" spans="1:14" ht="19.5" x14ac:dyDescent="0.3">
      <c r="F224" s="64"/>
      <c r="G224" s="64"/>
      <c r="H224" s="64"/>
      <c r="I224" s="64"/>
      <c r="J224" s="64"/>
      <c r="K224" s="64"/>
      <c r="L224" s="64"/>
      <c r="M224" s="64"/>
      <c r="N224" s="64"/>
    </row>
    <row r="225" spans="1:14" ht="19.5" x14ac:dyDescent="0.3">
      <c r="F225" s="64"/>
      <c r="G225" s="64"/>
      <c r="H225" s="64"/>
      <c r="I225" s="64"/>
      <c r="J225" s="64"/>
      <c r="K225" s="64"/>
      <c r="L225" s="64"/>
      <c r="M225" s="64"/>
      <c r="N225" s="64"/>
    </row>
    <row r="226" spans="1:14" ht="19.5" x14ac:dyDescent="0.3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</row>
    <row r="227" spans="1:14" ht="19.5" x14ac:dyDescent="0.3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</row>
    <row r="228" spans="1:14" ht="19.5" x14ac:dyDescent="0.3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</row>
    <row r="229" spans="1:14" ht="19.5" x14ac:dyDescent="0.3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</row>
    <row r="230" spans="1:14" ht="19.5" x14ac:dyDescent="0.3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</row>
    <row r="231" spans="1:14" ht="19.5" x14ac:dyDescent="0.3">
      <c r="J231" s="64"/>
      <c r="K231" s="64"/>
      <c r="L231" s="64"/>
      <c r="M231" s="64"/>
      <c r="N231" s="64"/>
    </row>
    <row r="232" spans="1:14" ht="19.5" x14ac:dyDescent="0.3">
      <c r="J232" s="64"/>
      <c r="K232" s="64"/>
      <c r="L232" s="64"/>
      <c r="M232" s="64"/>
      <c r="N232" s="64"/>
    </row>
    <row r="233" spans="1:14" ht="19.5" x14ac:dyDescent="0.3">
      <c r="J233" s="64"/>
      <c r="K233" s="64"/>
      <c r="L233" s="64"/>
      <c r="M233" s="64"/>
      <c r="N233" s="64"/>
    </row>
    <row r="234" spans="1:14" ht="19.5" x14ac:dyDescent="0.3">
      <c r="J234" s="64"/>
      <c r="K234" s="64"/>
      <c r="L234" s="64"/>
      <c r="M234" s="64"/>
      <c r="N234" s="64"/>
    </row>
    <row r="235" spans="1:14" ht="20.25" thickBot="1" x14ac:dyDescent="0.35">
      <c r="J235" s="64"/>
      <c r="K235" s="64"/>
      <c r="L235" s="64"/>
      <c r="M235" s="64"/>
      <c r="N235" s="64"/>
    </row>
    <row r="236" spans="1:14" ht="28.5" customHeight="1" thickBot="1" x14ac:dyDescent="0.35">
      <c r="A236" s="161" t="s">
        <v>57</v>
      </c>
      <c r="B236" s="162"/>
      <c r="C236" s="167" t="s">
        <v>217</v>
      </c>
      <c r="D236" s="170" t="s">
        <v>218</v>
      </c>
      <c r="E236" s="173" t="s">
        <v>219</v>
      </c>
      <c r="F236" s="174"/>
      <c r="G236" s="175"/>
      <c r="H236" s="173" t="s">
        <v>220</v>
      </c>
      <c r="I236" s="174"/>
      <c r="J236" s="175"/>
      <c r="K236" s="173" t="s">
        <v>221</v>
      </c>
      <c r="L236" s="175"/>
      <c r="M236" s="64"/>
      <c r="N236" s="64"/>
    </row>
    <row r="237" spans="1:14" ht="15" customHeight="1" x14ac:dyDescent="0.3">
      <c r="A237" s="163"/>
      <c r="B237" s="164"/>
      <c r="C237" s="168"/>
      <c r="D237" s="171"/>
      <c r="E237" s="170" t="s">
        <v>242</v>
      </c>
      <c r="F237" s="170" t="s">
        <v>243</v>
      </c>
      <c r="G237" s="170" t="s">
        <v>244</v>
      </c>
      <c r="H237" s="170" t="s">
        <v>245</v>
      </c>
      <c r="I237" s="177" t="s">
        <v>222</v>
      </c>
      <c r="J237" s="177" t="s">
        <v>154</v>
      </c>
      <c r="K237" s="177" t="s">
        <v>222</v>
      </c>
      <c r="L237" s="177" t="s">
        <v>223</v>
      </c>
      <c r="M237" s="64"/>
      <c r="N237" s="64"/>
    </row>
    <row r="238" spans="1:14" ht="39" customHeight="1" thickBot="1" x14ac:dyDescent="0.35">
      <c r="A238" s="165"/>
      <c r="B238" s="166"/>
      <c r="C238" s="169"/>
      <c r="D238" s="172"/>
      <c r="E238" s="176"/>
      <c r="F238" s="176"/>
      <c r="G238" s="176"/>
      <c r="H238" s="176"/>
      <c r="I238" s="176"/>
      <c r="J238" s="176"/>
      <c r="K238" s="176"/>
      <c r="L238" s="176"/>
      <c r="M238" s="64"/>
      <c r="N238" s="64"/>
    </row>
    <row r="239" spans="1:14" ht="21" thickBot="1" x14ac:dyDescent="0.35">
      <c r="A239" s="151" t="s">
        <v>224</v>
      </c>
      <c r="B239" s="152"/>
      <c r="C239" s="152"/>
      <c r="D239" s="152"/>
      <c r="E239" s="152"/>
      <c r="F239" s="152"/>
      <c r="G239" s="152"/>
      <c r="H239" s="152"/>
      <c r="I239" s="152"/>
      <c r="J239" s="152"/>
      <c r="K239" s="152"/>
      <c r="L239" s="153"/>
      <c r="M239" s="64"/>
      <c r="N239" s="64"/>
    </row>
    <row r="240" spans="1:14" ht="19.5" customHeight="1" x14ac:dyDescent="0.3">
      <c r="A240" s="142" t="s">
        <v>225</v>
      </c>
      <c r="B240" s="143"/>
      <c r="C240" s="154" t="s">
        <v>226</v>
      </c>
      <c r="D240" s="91">
        <v>418297</v>
      </c>
      <c r="E240" s="92">
        <v>20</v>
      </c>
      <c r="F240" s="93">
        <v>600</v>
      </c>
      <c r="G240" s="93">
        <v>1200</v>
      </c>
      <c r="H240" s="93">
        <v>20</v>
      </c>
      <c r="I240" s="94">
        <v>14.4</v>
      </c>
      <c r="J240" s="95">
        <v>0.28799999999999998</v>
      </c>
      <c r="K240" s="96">
        <v>96</v>
      </c>
      <c r="L240" s="93">
        <v>4800</v>
      </c>
      <c r="M240" s="64"/>
      <c r="N240" s="64"/>
    </row>
    <row r="241" spans="1:14" ht="19.5" x14ac:dyDescent="0.3">
      <c r="A241" s="144"/>
      <c r="B241" s="145"/>
      <c r="C241" s="155"/>
      <c r="D241" s="97">
        <v>418290</v>
      </c>
      <c r="E241" s="98">
        <v>30</v>
      </c>
      <c r="F241" s="99">
        <v>580</v>
      </c>
      <c r="G241" s="99">
        <v>1180</v>
      </c>
      <c r="H241" s="99">
        <v>13</v>
      </c>
      <c r="I241" s="100">
        <v>8.8971999999999998</v>
      </c>
      <c r="J241" s="101">
        <v>0.26691599999999999</v>
      </c>
      <c r="K241" s="102">
        <v>138</v>
      </c>
      <c r="L241" s="99">
        <v>4600</v>
      </c>
      <c r="M241" s="64"/>
      <c r="N241" s="64"/>
    </row>
    <row r="242" spans="1:14" ht="19.5" x14ac:dyDescent="0.3">
      <c r="A242" s="144"/>
      <c r="B242" s="145"/>
      <c r="C242" s="155"/>
      <c r="D242" s="97">
        <v>485586</v>
      </c>
      <c r="E242" s="99">
        <v>40</v>
      </c>
      <c r="F242" s="99">
        <v>580</v>
      </c>
      <c r="G242" s="99">
        <v>1180</v>
      </c>
      <c r="H242" s="99">
        <v>10</v>
      </c>
      <c r="I242" s="101">
        <v>6.8440000000000003</v>
      </c>
      <c r="J242" s="101">
        <v>0.27376</v>
      </c>
      <c r="K242" s="102">
        <v>184</v>
      </c>
      <c r="L242" s="99">
        <v>4600</v>
      </c>
      <c r="M242" s="64"/>
      <c r="N242" s="64"/>
    </row>
    <row r="243" spans="1:14" ht="19.5" x14ac:dyDescent="0.3">
      <c r="A243" s="144"/>
      <c r="B243" s="145"/>
      <c r="C243" s="155"/>
      <c r="D243" s="97">
        <v>485586</v>
      </c>
      <c r="E243" s="99">
        <v>50</v>
      </c>
      <c r="F243" s="99">
        <v>580</v>
      </c>
      <c r="G243" s="99">
        <v>1180</v>
      </c>
      <c r="H243" s="99">
        <v>8</v>
      </c>
      <c r="I243" s="101">
        <v>5.4752000000000001</v>
      </c>
      <c r="J243" s="101">
        <v>0.27376</v>
      </c>
      <c r="K243" s="102">
        <v>230</v>
      </c>
      <c r="L243" s="99">
        <v>4600</v>
      </c>
      <c r="M243" s="64"/>
      <c r="N243" s="64"/>
    </row>
    <row r="244" spans="1:14" ht="20.25" thickBot="1" x14ac:dyDescent="0.35">
      <c r="A244" s="146"/>
      <c r="B244" s="147"/>
      <c r="C244" s="156"/>
      <c r="D244" s="103">
        <v>418287</v>
      </c>
      <c r="E244" s="104">
        <v>50</v>
      </c>
      <c r="F244" s="104">
        <v>580</v>
      </c>
      <c r="G244" s="104">
        <v>1180</v>
      </c>
      <c r="H244" s="104">
        <v>6</v>
      </c>
      <c r="I244" s="105">
        <v>4.1063999999999998</v>
      </c>
      <c r="J244" s="105">
        <v>0.20532</v>
      </c>
      <c r="K244" s="106">
        <v>230</v>
      </c>
      <c r="L244" s="104">
        <v>4600</v>
      </c>
      <c r="M244" s="64"/>
      <c r="N244" s="64"/>
    </row>
    <row r="245" spans="1:14" ht="21" thickBot="1" x14ac:dyDescent="0.35">
      <c r="A245" s="151" t="s">
        <v>227</v>
      </c>
      <c r="B245" s="152"/>
      <c r="C245" s="152"/>
      <c r="D245" s="152"/>
      <c r="E245" s="152"/>
      <c r="F245" s="152"/>
      <c r="G245" s="152"/>
      <c r="H245" s="152"/>
      <c r="I245" s="152"/>
      <c r="J245" s="152"/>
      <c r="K245" s="152"/>
      <c r="L245" s="153"/>
      <c r="M245" s="64"/>
      <c r="N245" s="64"/>
    </row>
    <row r="246" spans="1:14" ht="19.5" customHeight="1" x14ac:dyDescent="0.3">
      <c r="A246" s="142" t="s">
        <v>228</v>
      </c>
      <c r="B246" s="143"/>
      <c r="C246" s="154" t="s">
        <v>229</v>
      </c>
      <c r="D246" s="107">
        <v>425931</v>
      </c>
      <c r="E246" s="93">
        <v>20</v>
      </c>
      <c r="F246" s="93">
        <v>600</v>
      </c>
      <c r="G246" s="93">
        <v>1200</v>
      </c>
      <c r="H246" s="93">
        <v>20</v>
      </c>
      <c r="I246" s="95">
        <v>14.4</v>
      </c>
      <c r="J246" s="108">
        <v>0.28799999999999998</v>
      </c>
      <c r="K246" s="109">
        <v>97</v>
      </c>
      <c r="L246" s="93">
        <v>4850</v>
      </c>
      <c r="M246" s="64"/>
      <c r="N246" s="64"/>
    </row>
    <row r="247" spans="1:14" ht="19.5" x14ac:dyDescent="0.3">
      <c r="A247" s="144"/>
      <c r="B247" s="145"/>
      <c r="C247" s="155"/>
      <c r="D247" s="110">
        <v>425935</v>
      </c>
      <c r="E247" s="99">
        <v>30</v>
      </c>
      <c r="F247" s="99">
        <v>580</v>
      </c>
      <c r="G247" s="99">
        <v>1180</v>
      </c>
      <c r="H247" s="99">
        <v>13</v>
      </c>
      <c r="I247" s="101">
        <v>8.8971999999999998</v>
      </c>
      <c r="J247" s="111">
        <v>0.26691599999999999</v>
      </c>
      <c r="K247" s="112">
        <v>139.5</v>
      </c>
      <c r="L247" s="98">
        <v>4650</v>
      </c>
      <c r="M247" s="64"/>
      <c r="N247" s="64"/>
    </row>
    <row r="248" spans="1:14" ht="20.25" thickBot="1" x14ac:dyDescent="0.35">
      <c r="A248" s="144"/>
      <c r="B248" s="145"/>
      <c r="C248" s="155"/>
      <c r="D248" s="113">
        <v>429732</v>
      </c>
      <c r="E248" s="114">
        <v>40</v>
      </c>
      <c r="F248" s="114">
        <v>580</v>
      </c>
      <c r="G248" s="114">
        <v>1180</v>
      </c>
      <c r="H248" s="114">
        <v>10</v>
      </c>
      <c r="I248" s="115">
        <v>6.8440000000000003</v>
      </c>
      <c r="J248" s="116">
        <v>0.27376</v>
      </c>
      <c r="K248" s="117">
        <v>186</v>
      </c>
      <c r="L248" s="114">
        <v>4650</v>
      </c>
      <c r="M248" s="64"/>
      <c r="N248" s="64"/>
    </row>
    <row r="249" spans="1:14" ht="19.5" customHeight="1" x14ac:dyDescent="0.3">
      <c r="A249" s="142" t="s">
        <v>230</v>
      </c>
      <c r="B249" s="143"/>
      <c r="C249" s="157"/>
      <c r="D249" s="91">
        <v>418343</v>
      </c>
      <c r="E249" s="93">
        <v>50</v>
      </c>
      <c r="F249" s="93">
        <v>580</v>
      </c>
      <c r="G249" s="93">
        <v>1180</v>
      </c>
      <c r="H249" s="93">
        <v>8</v>
      </c>
      <c r="I249" s="95">
        <v>5.4752000000000001</v>
      </c>
      <c r="J249" s="95">
        <v>0.27376</v>
      </c>
      <c r="K249" s="118">
        <v>235</v>
      </c>
      <c r="L249" s="93">
        <v>4700</v>
      </c>
      <c r="M249" s="64"/>
      <c r="N249" s="64"/>
    </row>
    <row r="250" spans="1:14" ht="15" customHeight="1" x14ac:dyDescent="0.3">
      <c r="A250" s="144"/>
      <c r="B250" s="145"/>
      <c r="C250" s="157"/>
      <c r="D250" s="97">
        <v>418342</v>
      </c>
      <c r="E250" s="99">
        <v>60</v>
      </c>
      <c r="F250" s="99">
        <v>580</v>
      </c>
      <c r="G250" s="99">
        <v>1180</v>
      </c>
      <c r="H250" s="99">
        <v>7</v>
      </c>
      <c r="I250" s="101">
        <v>4.7907999999999999</v>
      </c>
      <c r="J250" s="101">
        <v>0.28744799999999998</v>
      </c>
      <c r="K250" s="119">
        <v>282</v>
      </c>
      <c r="L250" s="99">
        <v>4700</v>
      </c>
      <c r="M250" s="64"/>
      <c r="N250" s="64"/>
    </row>
    <row r="251" spans="1:14" ht="34.5" customHeight="1" x14ac:dyDescent="0.3">
      <c r="A251" s="144"/>
      <c r="B251" s="145"/>
      <c r="C251" s="157"/>
      <c r="D251" s="97">
        <v>418340</v>
      </c>
      <c r="E251" s="99">
        <v>80</v>
      </c>
      <c r="F251" s="99">
        <v>580</v>
      </c>
      <c r="G251" s="99">
        <v>1180</v>
      </c>
      <c r="H251" s="99">
        <v>5</v>
      </c>
      <c r="I251" s="101">
        <v>3.4220000000000002</v>
      </c>
      <c r="J251" s="101">
        <v>0.27376</v>
      </c>
      <c r="K251" s="119">
        <v>400</v>
      </c>
      <c r="L251" s="99">
        <v>5000</v>
      </c>
      <c r="M251" s="64"/>
      <c r="N251" s="64"/>
    </row>
    <row r="252" spans="1:14" ht="20.25" thickBot="1" x14ac:dyDescent="0.35">
      <c r="A252" s="146"/>
      <c r="B252" s="147"/>
      <c r="C252" s="157"/>
      <c r="D252" s="103">
        <v>418337</v>
      </c>
      <c r="E252" s="104">
        <v>100</v>
      </c>
      <c r="F252" s="104">
        <v>580</v>
      </c>
      <c r="G252" s="104">
        <v>1180</v>
      </c>
      <c r="H252" s="104">
        <v>4</v>
      </c>
      <c r="I252" s="105">
        <v>2.7376</v>
      </c>
      <c r="J252" s="105">
        <v>0.27376</v>
      </c>
      <c r="K252" s="120">
        <v>500</v>
      </c>
      <c r="L252" s="104">
        <v>5000</v>
      </c>
      <c r="M252" s="64"/>
      <c r="N252" s="64"/>
    </row>
    <row r="253" spans="1:14" ht="19.5" customHeight="1" x14ac:dyDescent="0.3">
      <c r="A253" s="142" t="s">
        <v>231</v>
      </c>
      <c r="B253" s="143"/>
      <c r="C253" s="155"/>
      <c r="D253" s="91">
        <v>418335</v>
      </c>
      <c r="E253" s="93">
        <v>50</v>
      </c>
      <c r="F253" s="93">
        <v>580</v>
      </c>
      <c r="G253" s="93">
        <v>1180</v>
      </c>
      <c r="H253" s="93">
        <v>8</v>
      </c>
      <c r="I253" s="95">
        <v>5.4752000000000001</v>
      </c>
      <c r="J253" s="95">
        <v>0.27376</v>
      </c>
      <c r="K253" s="96">
        <v>250</v>
      </c>
      <c r="L253" s="93">
        <v>5000</v>
      </c>
      <c r="M253" s="64"/>
      <c r="N253" s="64"/>
    </row>
    <row r="254" spans="1:14" ht="19.5" x14ac:dyDescent="0.3">
      <c r="A254" s="144"/>
      <c r="B254" s="145"/>
      <c r="C254" s="155"/>
      <c r="D254" s="97">
        <v>418334</v>
      </c>
      <c r="E254" s="99">
        <v>60</v>
      </c>
      <c r="F254" s="99">
        <v>580</v>
      </c>
      <c r="G254" s="99">
        <v>1180</v>
      </c>
      <c r="H254" s="99">
        <v>7</v>
      </c>
      <c r="I254" s="101">
        <v>4.7907999999999999</v>
      </c>
      <c r="J254" s="101">
        <v>0.28744799999999998</v>
      </c>
      <c r="K254" s="102">
        <v>300</v>
      </c>
      <c r="L254" s="99">
        <v>5000</v>
      </c>
      <c r="M254" s="64"/>
      <c r="N254" s="64"/>
    </row>
    <row r="255" spans="1:14" ht="19.5" x14ac:dyDescent="0.3">
      <c r="A255" s="144"/>
      <c r="B255" s="145"/>
      <c r="C255" s="155"/>
      <c r="D255" s="97">
        <v>418332</v>
      </c>
      <c r="E255" s="99">
        <v>80</v>
      </c>
      <c r="F255" s="99">
        <v>580</v>
      </c>
      <c r="G255" s="99">
        <v>1180</v>
      </c>
      <c r="H255" s="99">
        <v>5</v>
      </c>
      <c r="I255" s="101">
        <v>3.4220000000000002</v>
      </c>
      <c r="J255" s="101">
        <v>0.27376</v>
      </c>
      <c r="K255" s="102">
        <v>424</v>
      </c>
      <c r="L255" s="99">
        <v>5300</v>
      </c>
      <c r="M255" s="64"/>
      <c r="N255" s="64"/>
    </row>
    <row r="256" spans="1:14" ht="27.75" customHeight="1" thickBot="1" x14ac:dyDescent="0.35">
      <c r="A256" s="146"/>
      <c r="B256" s="147"/>
      <c r="C256" s="156"/>
      <c r="D256" s="121">
        <v>418329</v>
      </c>
      <c r="E256" s="114">
        <v>100</v>
      </c>
      <c r="F256" s="114">
        <v>580</v>
      </c>
      <c r="G256" s="114">
        <v>1180</v>
      </c>
      <c r="H256" s="114">
        <v>4</v>
      </c>
      <c r="I256" s="122">
        <v>2.7377600000000002</v>
      </c>
      <c r="J256" s="115">
        <v>0.27376</v>
      </c>
      <c r="K256" s="123">
        <v>530</v>
      </c>
      <c r="L256" s="114">
        <v>5300</v>
      </c>
      <c r="M256" s="64"/>
      <c r="N256" s="64"/>
    </row>
    <row r="257" spans="1:14" ht="30.75" customHeight="1" x14ac:dyDescent="0.3">
      <c r="A257" s="142" t="s">
        <v>232</v>
      </c>
      <c r="B257" s="143"/>
      <c r="C257" s="158" t="s">
        <v>233</v>
      </c>
      <c r="D257" s="124">
        <v>441982</v>
      </c>
      <c r="E257" s="92" t="s">
        <v>234</v>
      </c>
      <c r="F257" s="93">
        <v>600</v>
      </c>
      <c r="G257" s="93">
        <v>1200</v>
      </c>
      <c r="H257" s="93">
        <v>20</v>
      </c>
      <c r="I257" s="125">
        <v>14.4</v>
      </c>
      <c r="J257" s="95">
        <v>0.28799999999999998</v>
      </c>
      <c r="K257" s="96">
        <v>106</v>
      </c>
      <c r="L257" s="93">
        <v>5300</v>
      </c>
      <c r="M257" s="64"/>
      <c r="N257" s="64"/>
    </row>
    <row r="258" spans="1:14" ht="37.5" x14ac:dyDescent="0.3">
      <c r="A258" s="144"/>
      <c r="B258" s="145"/>
      <c r="C258" s="159"/>
      <c r="D258" s="97">
        <v>441936</v>
      </c>
      <c r="E258" s="98" t="s">
        <v>235</v>
      </c>
      <c r="F258" s="99">
        <v>600</v>
      </c>
      <c r="G258" s="99">
        <v>1200</v>
      </c>
      <c r="H258" s="99">
        <v>20</v>
      </c>
      <c r="I258" s="126">
        <v>14.4</v>
      </c>
      <c r="J258" s="101">
        <v>0.28799999999999998</v>
      </c>
      <c r="K258" s="102">
        <v>106</v>
      </c>
      <c r="L258" s="99">
        <v>5300</v>
      </c>
      <c r="M258" s="64"/>
      <c r="N258" s="64"/>
    </row>
    <row r="259" spans="1:14" ht="15" customHeight="1" x14ac:dyDescent="0.3">
      <c r="A259" s="144"/>
      <c r="B259" s="145"/>
      <c r="C259" s="159"/>
      <c r="D259" s="97">
        <v>441959</v>
      </c>
      <c r="E259" s="98" t="s">
        <v>236</v>
      </c>
      <c r="F259" s="99">
        <v>600</v>
      </c>
      <c r="G259" s="99">
        <v>1200</v>
      </c>
      <c r="H259" s="99">
        <v>10</v>
      </c>
      <c r="I259" s="101">
        <v>7.2</v>
      </c>
      <c r="J259" s="127">
        <v>0.28000000000000003</v>
      </c>
      <c r="K259" s="102">
        <v>212</v>
      </c>
      <c r="L259" s="99">
        <v>5300</v>
      </c>
      <c r="M259" s="64"/>
      <c r="N259" s="64"/>
    </row>
    <row r="260" spans="1:14" ht="37.5" x14ac:dyDescent="0.3">
      <c r="A260" s="144"/>
      <c r="B260" s="145"/>
      <c r="C260" s="159"/>
      <c r="D260" s="97">
        <v>441940</v>
      </c>
      <c r="E260" s="98" t="s">
        <v>237</v>
      </c>
      <c r="F260" s="99">
        <v>600</v>
      </c>
      <c r="G260" s="99">
        <v>1200</v>
      </c>
      <c r="H260" s="99">
        <v>10</v>
      </c>
      <c r="I260" s="101">
        <v>7.2</v>
      </c>
      <c r="J260" s="101">
        <v>0.28799999999999998</v>
      </c>
      <c r="K260" s="102">
        <v>212</v>
      </c>
      <c r="L260" s="99">
        <v>5300</v>
      </c>
      <c r="M260" s="64"/>
      <c r="N260" s="64"/>
    </row>
    <row r="261" spans="1:14" ht="38.25" thickBot="1" x14ac:dyDescent="0.35">
      <c r="A261" s="146"/>
      <c r="B261" s="147"/>
      <c r="C261" s="160"/>
      <c r="D261" s="103">
        <v>441967</v>
      </c>
      <c r="E261" s="128" t="s">
        <v>238</v>
      </c>
      <c r="F261" s="104">
        <v>600</v>
      </c>
      <c r="G261" s="104">
        <v>1200</v>
      </c>
      <c r="H261" s="104">
        <v>12</v>
      </c>
      <c r="I261" s="105">
        <v>8.64</v>
      </c>
      <c r="J261" s="105">
        <v>0.32040000000000002</v>
      </c>
      <c r="K261" s="104">
        <v>196.54</v>
      </c>
      <c r="L261" s="104">
        <v>5300</v>
      </c>
      <c r="M261" s="64"/>
      <c r="N261" s="64"/>
    </row>
    <row r="262" spans="1:14" ht="21" thickBot="1" x14ac:dyDescent="0.35">
      <c r="A262" s="151" t="s">
        <v>239</v>
      </c>
      <c r="B262" s="152"/>
      <c r="C262" s="152"/>
      <c r="D262" s="152"/>
      <c r="E262" s="152"/>
      <c r="F262" s="152"/>
      <c r="G262" s="152"/>
      <c r="H262" s="152"/>
      <c r="I262" s="152"/>
      <c r="J262" s="152"/>
      <c r="K262" s="152"/>
      <c r="L262" s="153"/>
      <c r="M262" s="64"/>
      <c r="N262" s="64"/>
    </row>
    <row r="263" spans="1:14" ht="17.25" customHeight="1" x14ac:dyDescent="0.3">
      <c r="A263" s="142" t="s">
        <v>240</v>
      </c>
      <c r="B263" s="143"/>
      <c r="C263" s="148" t="s">
        <v>241</v>
      </c>
      <c r="D263" s="91">
        <v>418355</v>
      </c>
      <c r="E263" s="93">
        <v>40</v>
      </c>
      <c r="F263" s="93">
        <v>580</v>
      </c>
      <c r="G263" s="93">
        <v>1180</v>
      </c>
      <c r="H263" s="93">
        <v>10</v>
      </c>
      <c r="I263" s="125">
        <v>6.8440000000000003</v>
      </c>
      <c r="J263" s="125">
        <v>0.27376</v>
      </c>
      <c r="K263" s="96">
        <v>244</v>
      </c>
      <c r="L263" s="93">
        <v>6100</v>
      </c>
      <c r="M263" s="64"/>
      <c r="N263" s="64"/>
    </row>
    <row r="264" spans="1:14" ht="19.5" x14ac:dyDescent="0.3">
      <c r="A264" s="144"/>
      <c r="B264" s="145"/>
      <c r="C264" s="149"/>
      <c r="D264" s="97">
        <v>418351</v>
      </c>
      <c r="E264" s="99">
        <v>50</v>
      </c>
      <c r="F264" s="99">
        <v>580</v>
      </c>
      <c r="G264" s="99">
        <v>1180</v>
      </c>
      <c r="H264" s="99">
        <v>8</v>
      </c>
      <c r="I264" s="126">
        <v>5.4752000000000001</v>
      </c>
      <c r="J264" s="126">
        <v>0.27376</v>
      </c>
      <c r="K264" s="102">
        <v>305</v>
      </c>
      <c r="L264" s="99">
        <v>6100</v>
      </c>
      <c r="M264" s="64"/>
      <c r="N264" s="64"/>
    </row>
    <row r="265" spans="1:14" ht="19.5" x14ac:dyDescent="0.3">
      <c r="A265" s="144"/>
      <c r="B265" s="145"/>
      <c r="C265" s="149"/>
      <c r="D265" s="97">
        <v>418350</v>
      </c>
      <c r="E265" s="99">
        <v>60</v>
      </c>
      <c r="F265" s="99">
        <v>580</v>
      </c>
      <c r="G265" s="99">
        <v>1180</v>
      </c>
      <c r="H265" s="99">
        <v>7</v>
      </c>
      <c r="I265" s="126">
        <v>4.7907999999999999</v>
      </c>
      <c r="J265" s="129">
        <v>0.28744799999999998</v>
      </c>
      <c r="K265" s="102">
        <v>366</v>
      </c>
      <c r="L265" s="99">
        <v>6100</v>
      </c>
      <c r="M265" s="64"/>
      <c r="N265" s="64"/>
    </row>
    <row r="266" spans="1:14" ht="20.25" thickBot="1" x14ac:dyDescent="0.35">
      <c r="A266" s="146"/>
      <c r="B266" s="147"/>
      <c r="C266" s="150"/>
      <c r="D266" s="89"/>
      <c r="E266" s="90"/>
      <c r="F266" s="90"/>
      <c r="G266" s="90"/>
      <c r="H266" s="90"/>
      <c r="I266" s="90"/>
      <c r="J266" s="90"/>
      <c r="K266" s="90"/>
      <c r="L266" s="90"/>
      <c r="M266" s="64"/>
      <c r="N266" s="64"/>
    </row>
    <row r="267" spans="1:14" ht="30" customHeight="1" x14ac:dyDescent="0.3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</row>
    <row r="268" spans="1:14" ht="19.5" x14ac:dyDescent="0.3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</row>
    <row r="269" spans="1:14" ht="19.5" x14ac:dyDescent="0.3">
      <c r="J269" s="64"/>
      <c r="K269" s="64"/>
      <c r="L269" s="64"/>
      <c r="M269" s="64"/>
      <c r="N269" s="64"/>
    </row>
    <row r="270" spans="1:14" ht="19.5" x14ac:dyDescent="0.3">
      <c r="J270" s="64"/>
      <c r="K270" s="64"/>
      <c r="L270" s="64"/>
      <c r="M270" s="64"/>
      <c r="N270" s="64"/>
    </row>
    <row r="271" spans="1:14" ht="19.5" x14ac:dyDescent="0.3">
      <c r="F271" s="64"/>
      <c r="G271" s="64"/>
      <c r="H271" s="64"/>
      <c r="I271" s="64"/>
      <c r="J271" s="64"/>
      <c r="K271" s="64"/>
      <c r="L271" s="64"/>
      <c r="M271" s="64"/>
      <c r="N271" s="64"/>
    </row>
    <row r="272" spans="1:14" ht="19.5" x14ac:dyDescent="0.3">
      <c r="F272" s="64"/>
      <c r="G272" s="64"/>
      <c r="H272" s="64"/>
      <c r="I272" s="64"/>
      <c r="J272" s="64"/>
      <c r="K272" s="64"/>
      <c r="L272" s="64"/>
      <c r="M272" s="64"/>
      <c r="N272" s="64"/>
    </row>
    <row r="273" spans="1:14" ht="19.5" x14ac:dyDescent="0.3">
      <c r="F273" s="64"/>
      <c r="G273" s="64"/>
      <c r="H273" s="64"/>
      <c r="I273" s="64"/>
      <c r="J273" s="64"/>
      <c r="K273" s="64"/>
      <c r="L273" s="64"/>
      <c r="M273" s="64"/>
      <c r="N273" s="64"/>
    </row>
    <row r="274" spans="1:14" ht="19.5" x14ac:dyDescent="0.3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</row>
    <row r="275" spans="1:14" ht="19.5" x14ac:dyDescent="0.3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</row>
    <row r="276" spans="1:14" ht="19.5" x14ac:dyDescent="0.3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</row>
    <row r="277" spans="1:14" ht="19.5" x14ac:dyDescent="0.3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</row>
    <row r="278" spans="1:14" ht="19.5" x14ac:dyDescent="0.3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</row>
  </sheetData>
  <mergeCells count="193">
    <mergeCell ref="F146:H146"/>
    <mergeCell ref="I146:K146"/>
    <mergeCell ref="F143:H143"/>
    <mergeCell ref="I143:K143"/>
    <mergeCell ref="E209:E210"/>
    <mergeCell ref="D209:D210"/>
    <mergeCell ref="C209:C210"/>
    <mergeCell ref="A209:A210"/>
    <mergeCell ref="D113:K116"/>
    <mergeCell ref="A117:N117"/>
    <mergeCell ref="G118:K118"/>
    <mergeCell ref="A141:N141"/>
    <mergeCell ref="F142:K142"/>
    <mergeCell ref="A158:N158"/>
    <mergeCell ref="A196:A197"/>
    <mergeCell ref="C196:C197"/>
    <mergeCell ref="D196:D197"/>
    <mergeCell ref="E196:E197"/>
    <mergeCell ref="G196:G197"/>
    <mergeCell ref="M196:M197"/>
    <mergeCell ref="L196:L197"/>
    <mergeCell ref="A195:N195"/>
    <mergeCell ref="F148:H148"/>
    <mergeCell ref="I148:K148"/>
    <mergeCell ref="F147:H147"/>
    <mergeCell ref="I147:K147"/>
    <mergeCell ref="E132:F132"/>
    <mergeCell ref="E131:F131"/>
    <mergeCell ref="E130:F130"/>
    <mergeCell ref="G130:K130"/>
    <mergeCell ref="G131:K131"/>
    <mergeCell ref="G132:K132"/>
    <mergeCell ref="A159:A160"/>
    <mergeCell ref="C159:C160"/>
    <mergeCell ref="D159:D160"/>
    <mergeCell ref="E159:E160"/>
    <mergeCell ref="F149:K149"/>
    <mergeCell ref="F150:K150"/>
    <mergeCell ref="F151:K151"/>
    <mergeCell ref="F152:K152"/>
    <mergeCell ref="E133:F133"/>
    <mergeCell ref="G133:K133"/>
    <mergeCell ref="F144:H144"/>
    <mergeCell ref="I144:K144"/>
    <mergeCell ref="F145:H145"/>
    <mergeCell ref="I145:K145"/>
    <mergeCell ref="A142:A143"/>
    <mergeCell ref="C142:C143"/>
    <mergeCell ref="D142:D143"/>
    <mergeCell ref="E142:E143"/>
    <mergeCell ref="I126:J126"/>
    <mergeCell ref="E125:F125"/>
    <mergeCell ref="G125:H125"/>
    <mergeCell ref="I125:J125"/>
    <mergeCell ref="E124:F124"/>
    <mergeCell ref="G124:H124"/>
    <mergeCell ref="I124:J124"/>
    <mergeCell ref="E129:F129"/>
    <mergeCell ref="E128:F128"/>
    <mergeCell ref="E127:F127"/>
    <mergeCell ref="G127:H127"/>
    <mergeCell ref="I127:J127"/>
    <mergeCell ref="G128:K128"/>
    <mergeCell ref="G129:K129"/>
    <mergeCell ref="A118:A119"/>
    <mergeCell ref="C118:C119"/>
    <mergeCell ref="D118:D119"/>
    <mergeCell ref="E118:F119"/>
    <mergeCell ref="G119:H119"/>
    <mergeCell ref="E123:F123"/>
    <mergeCell ref="G123:H123"/>
    <mergeCell ref="I123:J123"/>
    <mergeCell ref="E122:F122"/>
    <mergeCell ref="G122:H122"/>
    <mergeCell ref="I122:J122"/>
    <mergeCell ref="E121:F121"/>
    <mergeCell ref="G121:H121"/>
    <mergeCell ref="I121:J121"/>
    <mergeCell ref="B67:E67"/>
    <mergeCell ref="B68:E68"/>
    <mergeCell ref="B69:E69"/>
    <mergeCell ref="B70:E70"/>
    <mergeCell ref="B71:E71"/>
    <mergeCell ref="B72:E72"/>
    <mergeCell ref="B62:E62"/>
    <mergeCell ref="B63:E63"/>
    <mergeCell ref="B64:E64"/>
    <mergeCell ref="B65:E65"/>
    <mergeCell ref="B66:E66"/>
    <mergeCell ref="A82:A86"/>
    <mergeCell ref="B82:D82"/>
    <mergeCell ref="C83:C86"/>
    <mergeCell ref="A81:N81"/>
    <mergeCell ref="E82:G82"/>
    <mergeCell ref="H83:I83"/>
    <mergeCell ref="H84:I84"/>
    <mergeCell ref="H82:I82"/>
    <mergeCell ref="H72:N72"/>
    <mergeCell ref="H73:N73"/>
    <mergeCell ref="H74:N74"/>
    <mergeCell ref="H75:N75"/>
    <mergeCell ref="H35:J35"/>
    <mergeCell ref="H36:J36"/>
    <mergeCell ref="D55:K58"/>
    <mergeCell ref="A59:N59"/>
    <mergeCell ref="E52:J52"/>
    <mergeCell ref="E51:J51"/>
    <mergeCell ref="E50:J50"/>
    <mergeCell ref="E49:J49"/>
    <mergeCell ref="H60:N60"/>
    <mergeCell ref="L202:L203"/>
    <mergeCell ref="M202:M203"/>
    <mergeCell ref="D29:K32"/>
    <mergeCell ref="A33:N33"/>
    <mergeCell ref="A1:N1"/>
    <mergeCell ref="A2:A6"/>
    <mergeCell ref="B2:D2"/>
    <mergeCell ref="C3:C6"/>
    <mergeCell ref="D3:D6"/>
    <mergeCell ref="E2:F2"/>
    <mergeCell ref="G2:H2"/>
    <mergeCell ref="G3:H3"/>
    <mergeCell ref="E23:H23"/>
    <mergeCell ref="E24:H24"/>
    <mergeCell ref="E25:H25"/>
    <mergeCell ref="E26:H26"/>
    <mergeCell ref="A60:A61"/>
    <mergeCell ref="B60:E60"/>
    <mergeCell ref="B61:E61"/>
    <mergeCell ref="A34:A38"/>
    <mergeCell ref="B34:D34"/>
    <mergeCell ref="C35:C38"/>
    <mergeCell ref="D35:D38"/>
    <mergeCell ref="H34:J34"/>
    <mergeCell ref="H201:K201"/>
    <mergeCell ref="H202:K202"/>
    <mergeCell ref="H203:K203"/>
    <mergeCell ref="H204:K204"/>
    <mergeCell ref="D83:D86"/>
    <mergeCell ref="B73:E73"/>
    <mergeCell ref="B74:E74"/>
    <mergeCell ref="B75:E75"/>
    <mergeCell ref="H196:K196"/>
    <mergeCell ref="H197:K197"/>
    <mergeCell ref="H198:K198"/>
    <mergeCell ref="H199:K199"/>
    <mergeCell ref="H200:K200"/>
    <mergeCell ref="G202:G203"/>
    <mergeCell ref="I119:J119"/>
    <mergeCell ref="E108:I108"/>
    <mergeCell ref="E109:I109"/>
    <mergeCell ref="E110:I110"/>
    <mergeCell ref="E111:I111"/>
    <mergeCell ref="E120:F120"/>
    <mergeCell ref="G120:H120"/>
    <mergeCell ref="I120:J120"/>
    <mergeCell ref="E126:F126"/>
    <mergeCell ref="G126:H126"/>
    <mergeCell ref="E236:G236"/>
    <mergeCell ref="H236:J236"/>
    <mergeCell ref="K236:L236"/>
    <mergeCell ref="E237:E238"/>
    <mergeCell ref="F237:F238"/>
    <mergeCell ref="G237:G238"/>
    <mergeCell ref="H237:H238"/>
    <mergeCell ref="I237:I238"/>
    <mergeCell ref="J237:J238"/>
    <mergeCell ref="K237:K238"/>
    <mergeCell ref="L237:L238"/>
    <mergeCell ref="H211:K211"/>
    <mergeCell ref="G206:G207"/>
    <mergeCell ref="L206:L207"/>
    <mergeCell ref="M206:M207"/>
    <mergeCell ref="H208:K208"/>
    <mergeCell ref="H206:K207"/>
    <mergeCell ref="H210:K210"/>
    <mergeCell ref="H209:K209"/>
    <mergeCell ref="A263:B266"/>
    <mergeCell ref="C263:C266"/>
    <mergeCell ref="A239:L239"/>
    <mergeCell ref="A245:L245"/>
    <mergeCell ref="A262:L262"/>
    <mergeCell ref="A240:B244"/>
    <mergeCell ref="C240:C244"/>
    <mergeCell ref="A246:B248"/>
    <mergeCell ref="C246:C256"/>
    <mergeCell ref="A249:B252"/>
    <mergeCell ref="A253:B256"/>
    <mergeCell ref="A257:B261"/>
    <mergeCell ref="C257:C261"/>
    <mergeCell ref="A236:B238"/>
    <mergeCell ref="C236:C238"/>
    <mergeCell ref="D236:D238"/>
  </mergeCells>
  <pageMargins left="0.23622047244094491" right="0.19685039370078741" top="1.5354330708661419" bottom="0.35433070866141736" header="0" footer="0.31496062992125984"/>
  <pageSetup paperSize="9" scale="59" fitToHeight="3" orientation="landscape" r:id="rId1"/>
  <headerFooter scaleWithDoc="0">
    <oddHeader>&amp;L&amp;G&amp;R&amp;9ЗАО "Сталепромышленная компания" филиал в г. Хабаровск
680015, ул.Суворова, 84А
Тел./факс: (4212) 459-700, 459-800
Электронная почта: spk-habar@habar.spk.ru
Сайт: khv.spkru</oddHeader>
  </headerFooter>
  <rowBreaks count="6" manualBreakCount="6">
    <brk id="32" max="15" man="1"/>
    <brk id="58" max="15" man="1"/>
    <brk id="80" max="15" man="1"/>
    <brk id="116" max="15" man="1"/>
    <brk id="140" max="15" man="1"/>
    <brk id="157" max="1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workbookViewId="0">
      <selection sqref="A1:C1048576"/>
    </sheetView>
  </sheetViews>
  <sheetFormatPr defaultRowHeight="15" x14ac:dyDescent="0.25"/>
  <sheetData>
    <row r="2" ht="33" customHeight="1" x14ac:dyDescent="0.25"/>
    <row r="3" ht="15.75" customHeight="1" x14ac:dyDescent="0.25"/>
    <row r="4" ht="60" customHeight="1" x14ac:dyDescent="0.25"/>
    <row r="5" ht="15.75" customHeight="1" x14ac:dyDescent="0.25"/>
    <row r="6" ht="33" customHeight="1" x14ac:dyDescent="0.25"/>
    <row r="7" ht="15.75" customHeight="1" x14ac:dyDescent="0.25"/>
    <row r="8" ht="31.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ВСЕ</vt:lpstr>
      <vt:lpstr>Лист1</vt:lpstr>
      <vt:lpstr>ВСЕ!Область_печати</vt:lpstr>
    </vt:vector>
  </TitlesOfParts>
  <Company>СПК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Плетнев Дмитрий Юрьевич</dc:creator>
  <cp:lastModifiedBy>Ведерников Дмитрий Михайлович</cp:lastModifiedBy>
  <cp:lastPrinted>2015-02-18T00:59:17Z</cp:lastPrinted>
  <dcterms:created xsi:type="dcterms:W3CDTF">2014-12-29T12:16:04Z</dcterms:created>
  <dcterms:modified xsi:type="dcterms:W3CDTF">2015-10-07T05:31:07Z</dcterms:modified>
</cp:coreProperties>
</file>